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95" windowWidth="18660" windowHeight="8490" activeTab="0"/>
  </bookViews>
  <sheets>
    <sheet name="Puki olivine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H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9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W19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20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  <comment ref="H4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50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54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H7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85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9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91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  <comment ref="A92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93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  <comment ref="A24" authorId="1">
      <text>
        <r>
          <rPr>
            <b/>
            <sz val="8"/>
            <rFont val="Tahoma"/>
            <family val="0"/>
          </rPr>
          <t>Puki-C-7-7B, frag 4, Fo62, CTEM, ref 552, Jan 5 2010.spc
grid 7B
this is probably frag 2 and not frag 4 as labelled
DM file:  Puki-C-7-7B, frag 4, whole slice, BF, 1.5.10.dm3</t>
        </r>
      </text>
    </comment>
    <comment ref="A25" authorId="1">
      <text>
        <r>
          <rPr>
            <b/>
            <sz val="8"/>
            <rFont val="Tahoma"/>
            <family val="0"/>
          </rPr>
          <t>Puki-C-7-7B, frag 4, Fo62, CTEM, ref 554, Jan 5 2010.spc
grid 7B
this is probably frag 2 and not frag 4 as labelled
DM file:  Puki-C-7-7B, frag 4, whole slice, slece A. BF, 1.5.10.dm3</t>
        </r>
      </text>
    </comment>
    <comment ref="A26" authorId="1">
      <text>
        <r>
          <rPr>
            <b/>
            <sz val="8"/>
            <rFont val="Tahoma"/>
            <family val="0"/>
          </rPr>
          <t>EDAX file:  Puki-B-3, Fo69, ref 379, CTEM, Oct 1 08.spc
DM file:  Puki-B-3, whole slice, BF3, 10.1.08.dm3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Puki-B-1, Fo66, CTEM, ref 402, Oct 22 08.spc
no DM image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Puki-B-1, Fo66, CTEM, ref 403, Oct 22 08.spc
no DM image taken</t>
        </r>
        <r>
          <rPr>
            <sz val="8"/>
            <rFont val="Tahoma"/>
            <family val="0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0"/>
          </rPr>
          <t>EDAX file:  T77-X-1, Fo99+, CTEm, ref 485, Aug 4 09.spc
grid 2B, slice A
DM file:  T77-X-2, Fo100, frag 50, 8.7.09.dm3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35" authorId="1">
      <text>
        <r>
          <rPr>
            <b/>
            <sz val="8"/>
            <rFont val="Tahoma"/>
            <family val="0"/>
          </rPr>
          <t>EDAX file:  T77-X-2, Fo83, CTEM, ref 488, Aug 7 09.spc
grid 2B, slice A, unnumbered fragment
DM file:  T77-X-2, Fo83 and Ko augite, BF, 8.7.09.dm3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2"/>
          </rPr>
          <t xml:space="preserve">EDAX file: T77-X-1, Fo97, CTEM, Aig 3 09.spc
grid 2B, slice A, unnumbered fragment?
DM file:  Puki-X-1, whole fragment, BF, 8.3.09.dm3    
</t>
        </r>
      </text>
    </comment>
    <comment ref="A37" authorId="1">
      <text>
        <r>
          <rPr>
            <b/>
            <sz val="8"/>
            <rFont val="Tahoma"/>
            <family val="0"/>
          </rPr>
          <t>EDAX file:  T77-X-1, Fo99+, ref 483, CTEM, Aug 4 09.spc
grid 4B, slice D, unnumbered fragment
DM file:  T77-X-1, Fo99+ fragment, Aug 4 09.dm3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Puki-C-7-7B, frag 4, Fo62, CTEM, ref 552, Jan 5 2010.spc
grid 7B
this is probably frag 2 and not frag 4 as labelled
DM file:  Puki-C-7-7B, frag 4, whole slice, BF, 1.5.10.dm3</t>
        </r>
      </text>
    </comment>
    <comment ref="A60" authorId="1">
      <text>
        <r>
          <rPr>
            <b/>
            <sz val="8"/>
            <rFont val="Tahoma"/>
            <family val="0"/>
          </rPr>
          <t>Puki-C-7-7B, frag 4, Fo62, CTEM, ref 554, Jan 5 2010.spc
grid 7B
this is probably frag 2 and not frag 4 as labelled
DM file:  Puki-C-7-7B, frag 4, whole slice, slece A. BF, 1.5.10.dm3</t>
        </r>
      </text>
    </comment>
    <comment ref="A61" authorId="1">
      <text>
        <r>
          <rPr>
            <b/>
            <sz val="8"/>
            <rFont val="Tahoma"/>
            <family val="0"/>
          </rPr>
          <t>EDAX file:  Puki-B-3, Fo69, ref 379, CTEM, Oct 1 08.spc
DM file:  Puki-B-3, whole slice, BF3, 10.1.08.dm3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EDAX file:  Puki-B-1, Fo66, CTEM, ref 402, Oct 22 08.spc
no DM image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Puki-B-1, Fo66, CTEM, ref 403, Oct 22 08.spc
no DM image taken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T77-X-1, Fo99+, CTEm, ref 485, Aug 4 09.spc
grid 2B, slice A
DM file:  T77-X-2, Fo100, frag 50, 8.7.09.dm3</t>
        </r>
        <r>
          <rPr>
            <sz val="8"/>
            <rFont val="Tahoma"/>
            <family val="0"/>
          </rPr>
          <t xml:space="preserve">
</t>
        </r>
      </text>
    </comment>
    <comment ref="A65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70" authorId="1">
      <text>
        <r>
          <rPr>
            <b/>
            <sz val="8"/>
            <rFont val="Tahoma"/>
            <family val="0"/>
          </rPr>
          <t>EDAX file:  T77-X-2, Fo83, CTEM, ref 488, Aug 7 09.spc
grid 2B, slice A, unnumbered fragment
DM file:  T77-X-2, Fo83 and Ko augite, BF, 8.7.09.dm3</t>
        </r>
        <r>
          <rPr>
            <sz val="8"/>
            <rFont val="Tahoma"/>
            <family val="0"/>
          </rPr>
          <t xml:space="preserve">
</t>
        </r>
      </text>
    </comment>
    <comment ref="A71" authorId="1">
      <text>
        <r>
          <rPr>
            <b/>
            <sz val="8"/>
            <rFont val="Tahoma"/>
            <family val="2"/>
          </rPr>
          <t xml:space="preserve">EDAX file: T77-X-1, Fo97, CTEM, Aig 3 09.spc
grid 2B, slice A, unnumbered fragment?
DM file:  Puki-X-1, whole fragment, BF, 8.3.09.dm3    
</t>
        </r>
      </text>
    </comment>
    <comment ref="A72" authorId="1">
      <text>
        <r>
          <rPr>
            <b/>
            <sz val="8"/>
            <rFont val="Tahoma"/>
            <family val="0"/>
          </rPr>
          <t>EDAX file:  T77-X-1, Fo99+, ref 483, CTEM, Aug 4 09.spc
grid 4B, slice D, unnumbered fragment
DM file:  T77-X-1, Fo99+ fragment, Aug 4 09.dm3</t>
        </r>
        <r>
          <rPr>
            <sz val="8"/>
            <rFont val="Tahoma"/>
            <family val="0"/>
          </rPr>
          <t xml:space="preserve">
</t>
        </r>
      </text>
    </comment>
    <comment ref="A94" authorId="1">
      <text>
        <r>
          <rPr>
            <b/>
            <sz val="8"/>
            <rFont val="Tahoma"/>
            <family val="0"/>
          </rPr>
          <t>Puki-C-7-7B, frag 4, Fo62, CTEM, ref 552, Jan 5 2010.spc
grid 7B
this is probably frag 2 and not frag 4 as labelled
DM file:  Puki-C-7-7B, frag 4, whole slice, BF, 1.5.10.dm3</t>
        </r>
      </text>
    </comment>
    <comment ref="A95" authorId="1">
      <text>
        <r>
          <rPr>
            <b/>
            <sz val="8"/>
            <rFont val="Tahoma"/>
            <family val="0"/>
          </rPr>
          <t>Puki-C-7-7B, frag 4, Fo62, CTEM, ref 554, Jan 5 2010.spc
grid 7B
this is probably frag 2 and not frag 4 as labelled
DM file:  Puki-C-7-7B, frag 4, whole slice, slece A. BF, 1.5.10.dm3</t>
        </r>
      </text>
    </comment>
    <comment ref="A96" authorId="1">
      <text>
        <r>
          <rPr>
            <b/>
            <sz val="8"/>
            <rFont val="Tahoma"/>
            <family val="0"/>
          </rPr>
          <t>EDAX file:  Puki-B-3, Fo69, ref 379, CTEM, Oct 1 08.spc
DM file:  Puki-B-3, whole slice, BF3, 10.1.08.dm3</t>
        </r>
        <r>
          <rPr>
            <sz val="8"/>
            <rFont val="Tahoma"/>
            <family val="0"/>
          </rPr>
          <t xml:space="preserve">
</t>
        </r>
      </text>
    </comment>
    <comment ref="A97" authorId="1">
      <text>
        <r>
          <rPr>
            <b/>
            <sz val="8"/>
            <rFont val="Tahoma"/>
            <family val="0"/>
          </rPr>
          <t>EDAX file:  Puki-B-1, Fo66, CTEM, ref 402, Oct 22 08.spc
no DM image</t>
        </r>
        <r>
          <rPr>
            <sz val="8"/>
            <rFont val="Tahoma"/>
            <family val="0"/>
          </rPr>
          <t xml:space="preserve">
</t>
        </r>
      </text>
    </comment>
    <comment ref="A98" authorId="1">
      <text>
        <r>
          <rPr>
            <b/>
            <sz val="8"/>
            <rFont val="Tahoma"/>
            <family val="0"/>
          </rPr>
          <t>Edax file:  Puki-B-1, Fo66, CTEM, ref 403, Oct 22 08.spc
no DM image taken</t>
        </r>
        <r>
          <rPr>
            <sz val="8"/>
            <rFont val="Tahoma"/>
            <family val="0"/>
          </rPr>
          <t xml:space="preserve">
</t>
        </r>
      </text>
    </comment>
    <comment ref="A99" authorId="1">
      <text>
        <r>
          <rPr>
            <b/>
            <sz val="8"/>
            <rFont val="Tahoma"/>
            <family val="0"/>
          </rPr>
          <t>EDAX file:  T77-X-1, Fo99+, CTEm, ref 485, Aug 4 09.spc
grid 2B, slice A
DM file:  T77-X-2, Fo100, frag 50, 8.7.09.dm3</t>
        </r>
        <r>
          <rPr>
            <sz val="8"/>
            <rFont val="Tahoma"/>
            <family val="0"/>
          </rPr>
          <t xml:space="preserve">
</t>
        </r>
      </text>
    </comment>
    <comment ref="A100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05" authorId="1">
      <text>
        <r>
          <rPr>
            <b/>
            <sz val="8"/>
            <rFont val="Tahoma"/>
            <family val="0"/>
          </rPr>
          <t>EDAX file:  T77-X-2, Fo83, CTEM, ref 488, Aug 7 09.spc
grid 2B, slice A, unnumbered fragment
DM file:  T77-X-2, Fo83 and Ko augite, BF, 8.7.09.dm3</t>
        </r>
        <r>
          <rPr>
            <sz val="8"/>
            <rFont val="Tahoma"/>
            <family val="0"/>
          </rPr>
          <t xml:space="preserve">
</t>
        </r>
      </text>
    </comment>
    <comment ref="A106" authorId="1">
      <text>
        <r>
          <rPr>
            <b/>
            <sz val="8"/>
            <rFont val="Tahoma"/>
            <family val="2"/>
          </rPr>
          <t xml:space="preserve">EDAX file: T77-X-1, Fo97, CTEM, Aig 3 09.spc
grid 2B, slice A, unnumbered fragment?
DM file:  Puki-X-1, whole fragment, BF, 8.3.09.dm3    
</t>
        </r>
      </text>
    </comment>
    <comment ref="A107" authorId="1">
      <text>
        <r>
          <rPr>
            <b/>
            <sz val="8"/>
            <rFont val="Tahoma"/>
            <family val="0"/>
          </rPr>
          <t>EDAX file:  T77-X-1, Fo99+, ref 483, CTEM, Aug 4 09.spc
grid 4B, slice D, unnumbered fragment
DM file:  T77-X-1, Fo99+ fragment, Aug 4 09.dm3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<sst xmlns="http://schemas.openxmlformats.org/spreadsheetml/2006/main" count="479" uniqueCount="99">
  <si>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</si>
  <si>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</si>
  <si>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</si>
  <si>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</si>
  <si>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</si>
  <si>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</si>
  <si>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</si>
  <si>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</si>
  <si>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</si>
  <si>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</si>
  <si>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</si>
  <si>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</si>
  <si>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</si>
  <si>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</si>
  <si>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</si>
  <si>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</si>
  <si>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</si>
  <si>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</si>
  <si>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</si>
  <si>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</si>
  <si>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</si>
  <si>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Puki-2</t>
  </si>
  <si>
    <t>CTEM</t>
  </si>
  <si>
    <t>Comments</t>
  </si>
  <si>
    <t>no image avail, beam within grain bndies</t>
  </si>
  <si>
    <t>equant grain, beam within bndies</t>
  </si>
  <si>
    <t>isolated grain in melt, silica rim</t>
  </si>
  <si>
    <t>Puki-C-10</t>
  </si>
  <si>
    <t>olivine shard-grain ~100 um from track</t>
  </si>
  <si>
    <t>P</t>
  </si>
  <si>
    <t>Olivines</t>
  </si>
  <si>
    <t>Date collected</t>
  </si>
  <si>
    <t>Dec 07</t>
  </si>
  <si>
    <t>2.13.08</t>
  </si>
  <si>
    <t>Puki-C-1, frag 3</t>
  </si>
  <si>
    <t>Fo56 with spinel</t>
  </si>
  <si>
    <t>Mscrpt ref</t>
  </si>
  <si>
    <t>9c</t>
  </si>
  <si>
    <t>Total</t>
  </si>
  <si>
    <t>Na2O</t>
  </si>
  <si>
    <t>MgO</t>
  </si>
  <si>
    <t>Al2O3</t>
  </si>
  <si>
    <t>SiO2</t>
  </si>
  <si>
    <t>P2O5</t>
  </si>
  <si>
    <t>CaO</t>
  </si>
  <si>
    <t>Cr2O3</t>
  </si>
  <si>
    <t>MnO</t>
  </si>
  <si>
    <t>FeO</t>
  </si>
  <si>
    <t>NiO</t>
  </si>
  <si>
    <t>intermediate oxide wt%</t>
  </si>
  <si>
    <t>100% normalized oxide wt%</t>
  </si>
  <si>
    <t>-----</t>
  </si>
  <si>
    <t>1.5.10</t>
  </si>
  <si>
    <t>Puki-B-3</t>
  </si>
  <si>
    <t>1.14.10</t>
  </si>
  <si>
    <t>Puki-F</t>
  </si>
  <si>
    <t>1 um isolated Fo64, frag 107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</si>
  <si>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</si>
  <si>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</si>
  <si>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</si>
  <si>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</si>
  <si>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</si>
  <si>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</si>
  <si>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</si>
  <si>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</si>
  <si>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Track 77 (Puki) olivine analyses</t>
  </si>
  <si>
    <t>Fragment #</t>
  </si>
  <si>
    <t>TP</t>
  </si>
  <si>
    <t>114?</t>
  </si>
  <si>
    <t>6?</t>
  </si>
  <si>
    <t>Puki-C-7</t>
  </si>
  <si>
    <t>Fo62, frag 2 (mislabelled frag 4)</t>
  </si>
  <si>
    <t>Fo61, frag 2 (mislabelled frag 4)</t>
  </si>
  <si>
    <t>Oct 08</t>
  </si>
  <si>
    <t>interior grain, next to Na-Cr augite</t>
  </si>
  <si>
    <t>Fo66 with trace Ni</t>
  </si>
  <si>
    <t>Fo66 with 0.08 wt % Ni</t>
  </si>
  <si>
    <t>Aug 7 09</t>
  </si>
  <si>
    <t>Puki-X</t>
  </si>
  <si>
    <t>Fo100, fragment 50</t>
  </si>
  <si>
    <t>100 x 200 nm raster</t>
  </si>
  <si>
    <t>LIME forsterite, 75 x 75 nm raster</t>
  </si>
  <si>
    <t>LIME forsterite, 100 x 100 nm raster</t>
  </si>
  <si>
    <t>100 x 100 nm raster on shard*</t>
  </si>
  <si>
    <t>8.7.09</t>
  </si>
  <si>
    <t>Puki-X-2</t>
  </si>
  <si>
    <t>unnumbered</t>
  </si>
  <si>
    <t>Fo83 with Ko aigite, 1 um isolated grain</t>
  </si>
  <si>
    <t>8.3.09</t>
  </si>
  <si>
    <t>Puki-X-1</t>
  </si>
  <si>
    <t>Puki-C (T77,9-6, 40)</t>
  </si>
  <si>
    <t>Puki-C (T77,2-4)</t>
  </si>
  <si>
    <t>Puki-D (T77,7,6)</t>
  </si>
  <si>
    <t>2 um isolated Fo97 grain</t>
  </si>
  <si>
    <t>8.4.09</t>
  </si>
  <si>
    <t>2 um isolated Fo100 grain</t>
  </si>
  <si>
    <t>Fo</t>
  </si>
  <si>
    <t>Fa</t>
  </si>
  <si>
    <t>4.4.08 (updated 2.17.10)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</si>
</sst>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16" fontId="0" fillId="0" borderId="0" xfId="0" applyNumberFormat="1" applyAlignment="1" quotePrefix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'[1]olivines'!$S$11:$S$45</c:f>
              <c:numCache>
                <c:ptCount val="35"/>
                <c:pt idx="0">
                  <c:v>0.274</c:v>
                </c:pt>
                <c:pt idx="1">
                  <c:v>0.103</c:v>
                </c:pt>
                <c:pt idx="2">
                  <c:v>0.137</c:v>
                </c:pt>
                <c:pt idx="3">
                  <c:v>0.073</c:v>
                </c:pt>
                <c:pt idx="4">
                  <c:v>0.234</c:v>
                </c:pt>
                <c:pt idx="5">
                  <c:v>0.225</c:v>
                </c:pt>
                <c:pt idx="6">
                  <c:v>0.153</c:v>
                </c:pt>
                <c:pt idx="7">
                  <c:v>0.145</c:v>
                </c:pt>
                <c:pt idx="8">
                  <c:v>0.036</c:v>
                </c:pt>
                <c:pt idx="9">
                  <c:v>0.009</c:v>
                </c:pt>
                <c:pt idx="10">
                  <c:v>0.24</c:v>
                </c:pt>
                <c:pt idx="11">
                  <c:v>0.237</c:v>
                </c:pt>
                <c:pt idx="12">
                  <c:v>0.292</c:v>
                </c:pt>
                <c:pt idx="13">
                  <c:v>0.262</c:v>
                </c:pt>
                <c:pt idx="14">
                  <c:v>0.272</c:v>
                </c:pt>
                <c:pt idx="15">
                  <c:v>0.241</c:v>
                </c:pt>
                <c:pt idx="16">
                  <c:v>0.237</c:v>
                </c:pt>
                <c:pt idx="17">
                  <c:v>0.233</c:v>
                </c:pt>
                <c:pt idx="18">
                  <c:v>0.232</c:v>
                </c:pt>
                <c:pt idx="19">
                  <c:v>0.176</c:v>
                </c:pt>
                <c:pt idx="20">
                  <c:v>0.101</c:v>
                </c:pt>
                <c:pt idx="21">
                  <c:v>0.235</c:v>
                </c:pt>
                <c:pt idx="22">
                  <c:v>0.342</c:v>
                </c:pt>
                <c:pt idx="23">
                  <c:v>0.318</c:v>
                </c:pt>
                <c:pt idx="24">
                  <c:v>0.206</c:v>
                </c:pt>
                <c:pt idx="25">
                  <c:v>0.225</c:v>
                </c:pt>
                <c:pt idx="26">
                  <c:v>0.225</c:v>
                </c:pt>
                <c:pt idx="27">
                  <c:v>0.229</c:v>
                </c:pt>
                <c:pt idx="28">
                  <c:v>0.233</c:v>
                </c:pt>
                <c:pt idx="29">
                  <c:v>0.248</c:v>
                </c:pt>
                <c:pt idx="30">
                  <c:v>0.256</c:v>
                </c:pt>
                <c:pt idx="31">
                  <c:v>0.287</c:v>
                </c:pt>
                <c:pt idx="32">
                  <c:v>0.249</c:v>
                </c:pt>
                <c:pt idx="33">
                  <c:v>0.272</c:v>
                </c:pt>
                <c:pt idx="34">
                  <c:v>0.164</c:v>
                </c:pt>
              </c:numCache>
            </c:numRef>
          </c:xVal>
          <c:yVal>
            <c:numRef>
              <c:f>'[1]olivines'!$R$11:$R$45</c:f>
              <c:numCache>
                <c:ptCount val="35"/>
                <c:pt idx="0">
                  <c:v>0.065</c:v>
                </c:pt>
                <c:pt idx="1">
                  <c:v>0.025</c:v>
                </c:pt>
                <c:pt idx="2">
                  <c:v>0.024</c:v>
                </c:pt>
                <c:pt idx="3">
                  <c:v>0.063</c:v>
                </c:pt>
                <c:pt idx="4">
                  <c:v>0.029</c:v>
                </c:pt>
                <c:pt idx="5">
                  <c:v>0.046</c:v>
                </c:pt>
                <c:pt idx="6">
                  <c:v>0.094</c:v>
                </c:pt>
                <c:pt idx="7">
                  <c:v>0.062</c:v>
                </c:pt>
                <c:pt idx="8">
                  <c:v>0.214</c:v>
                </c:pt>
                <c:pt idx="9">
                  <c:v>0.183</c:v>
                </c:pt>
                <c:pt idx="10">
                  <c:v>0.043</c:v>
                </c:pt>
                <c:pt idx="11">
                  <c:v>0.041</c:v>
                </c:pt>
                <c:pt idx="12">
                  <c:v>0.032</c:v>
                </c:pt>
                <c:pt idx="13">
                  <c:v>0.023</c:v>
                </c:pt>
                <c:pt idx="14">
                  <c:v>0.057</c:v>
                </c:pt>
                <c:pt idx="15">
                  <c:v>0.031</c:v>
                </c:pt>
                <c:pt idx="16">
                  <c:v>0.048</c:v>
                </c:pt>
                <c:pt idx="17">
                  <c:v>0.038</c:v>
                </c:pt>
                <c:pt idx="18">
                  <c:v>0</c:v>
                </c:pt>
                <c:pt idx="19">
                  <c:v>0.066</c:v>
                </c:pt>
                <c:pt idx="20">
                  <c:v>0.123</c:v>
                </c:pt>
                <c:pt idx="21">
                  <c:v>0.018</c:v>
                </c:pt>
                <c:pt idx="22">
                  <c:v>0.091</c:v>
                </c:pt>
                <c:pt idx="23">
                  <c:v>0.092</c:v>
                </c:pt>
                <c:pt idx="24">
                  <c:v>0.055</c:v>
                </c:pt>
                <c:pt idx="25">
                  <c:v>0.09</c:v>
                </c:pt>
                <c:pt idx="26">
                  <c:v>0.11</c:v>
                </c:pt>
                <c:pt idx="27">
                  <c:v>0.097</c:v>
                </c:pt>
                <c:pt idx="28">
                  <c:v>0.1</c:v>
                </c:pt>
                <c:pt idx="29">
                  <c:v>0.052</c:v>
                </c:pt>
                <c:pt idx="30">
                  <c:v>0.09</c:v>
                </c:pt>
                <c:pt idx="31">
                  <c:v>0.07</c:v>
                </c:pt>
                <c:pt idx="32">
                  <c:v>0.053</c:v>
                </c:pt>
                <c:pt idx="33">
                  <c:v>0.067</c:v>
                </c:pt>
                <c:pt idx="34">
                  <c:v>0</c:v>
                </c:pt>
              </c:numCache>
            </c:numRef>
          </c:yVal>
          <c:smooth val="0"/>
        </c:ser>
        <c:axId val="25418555"/>
        <c:axId val="27440404"/>
      </c:scatterChart>
      <c:val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crossBetween val="midCat"/>
        <c:dispUnits/>
      </c:valAx>
      <c:valAx>
        <c:axId val="2744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18</xdr:row>
      <xdr:rowOff>0</xdr:rowOff>
    </xdr:from>
    <xdr:to>
      <xdr:col>35</xdr:col>
      <xdr:colOff>542925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1250275" y="3181350"/>
        <a:ext cx="3571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ld2%20olivine,%20px,%20sulf,%20glass,%20metal,%20etc.%20compositons,%20atom%20and%20oxide%20wt%,%207.23.09,%20updated%201.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ivines"/>
      <sheetName val="High Ca Px"/>
      <sheetName val="Low Ca Px"/>
      <sheetName val="pyroxenes"/>
      <sheetName val="Glass+Trid"/>
      <sheetName val="sulfides"/>
      <sheetName val="metals"/>
      <sheetName val="oxides"/>
      <sheetName val="roedderite"/>
      <sheetName val="Bulk MSG"/>
      <sheetName val="Feldspars"/>
      <sheetName val="richterite"/>
    </sheetNames>
    <sheetDataSet>
      <sheetData sheetId="0">
        <row r="11">
          <cell r="R11">
            <v>0.065</v>
          </cell>
          <cell r="S11">
            <v>0.274</v>
          </cell>
        </row>
        <row r="12">
          <cell r="R12">
            <v>0.025</v>
          </cell>
          <cell r="S12">
            <v>0.103</v>
          </cell>
        </row>
        <row r="13">
          <cell r="R13">
            <v>0.024</v>
          </cell>
          <cell r="S13">
            <v>0.137</v>
          </cell>
        </row>
        <row r="14">
          <cell r="R14">
            <v>0.063</v>
          </cell>
          <cell r="S14">
            <v>0.073</v>
          </cell>
        </row>
        <row r="15">
          <cell r="R15">
            <v>0.029</v>
          </cell>
          <cell r="S15">
            <v>0.234</v>
          </cell>
        </row>
        <row r="16">
          <cell r="R16">
            <v>0.046</v>
          </cell>
          <cell r="S16">
            <v>0.225</v>
          </cell>
        </row>
        <row r="17">
          <cell r="R17">
            <v>0.094</v>
          </cell>
          <cell r="S17">
            <v>0.153</v>
          </cell>
        </row>
        <row r="18">
          <cell r="R18">
            <v>0.062</v>
          </cell>
          <cell r="S18">
            <v>0.145</v>
          </cell>
        </row>
        <row r="19">
          <cell r="R19">
            <v>0.214</v>
          </cell>
          <cell r="S19">
            <v>0.036</v>
          </cell>
        </row>
        <row r="20">
          <cell r="R20">
            <v>0.183</v>
          </cell>
          <cell r="S20">
            <v>0.009</v>
          </cell>
        </row>
        <row r="21">
          <cell r="R21">
            <v>0.043</v>
          </cell>
          <cell r="S21">
            <v>0.24</v>
          </cell>
        </row>
        <row r="22">
          <cell r="R22">
            <v>0.041</v>
          </cell>
          <cell r="S22">
            <v>0.237</v>
          </cell>
        </row>
        <row r="23">
          <cell r="R23">
            <v>0.032</v>
          </cell>
          <cell r="S23">
            <v>0.292</v>
          </cell>
        </row>
        <row r="24">
          <cell r="R24">
            <v>0.023</v>
          </cell>
          <cell r="S24">
            <v>0.262</v>
          </cell>
        </row>
        <row r="25">
          <cell r="R25">
            <v>0.057</v>
          </cell>
          <cell r="S25">
            <v>0.272</v>
          </cell>
        </row>
        <row r="26">
          <cell r="R26">
            <v>0.031</v>
          </cell>
          <cell r="S26">
            <v>0.241</v>
          </cell>
        </row>
        <row r="27">
          <cell r="R27">
            <v>0.048</v>
          </cell>
          <cell r="S27">
            <v>0.237</v>
          </cell>
        </row>
        <row r="28">
          <cell r="R28">
            <v>0.038</v>
          </cell>
          <cell r="S28">
            <v>0.233</v>
          </cell>
        </row>
        <row r="29">
          <cell r="R29">
            <v>0</v>
          </cell>
          <cell r="S29">
            <v>0.232</v>
          </cell>
        </row>
        <row r="30">
          <cell r="R30">
            <v>0.066</v>
          </cell>
          <cell r="S30">
            <v>0.176</v>
          </cell>
        </row>
        <row r="31">
          <cell r="R31">
            <v>0.123</v>
          </cell>
          <cell r="S31">
            <v>0.101</v>
          </cell>
        </row>
        <row r="32">
          <cell r="R32">
            <v>0.018</v>
          </cell>
          <cell r="S32">
            <v>0.235</v>
          </cell>
        </row>
        <row r="33">
          <cell r="R33">
            <v>0.091</v>
          </cell>
          <cell r="S33">
            <v>0.342</v>
          </cell>
        </row>
        <row r="34">
          <cell r="R34">
            <v>0.092</v>
          </cell>
          <cell r="S34">
            <v>0.318</v>
          </cell>
        </row>
        <row r="35">
          <cell r="R35">
            <v>0.055</v>
          </cell>
          <cell r="S35">
            <v>0.206</v>
          </cell>
        </row>
        <row r="36">
          <cell r="R36">
            <v>0.09</v>
          </cell>
          <cell r="S36">
            <v>0.225</v>
          </cell>
        </row>
        <row r="37">
          <cell r="R37">
            <v>0.11</v>
          </cell>
          <cell r="S37">
            <v>0.225</v>
          </cell>
        </row>
        <row r="38">
          <cell r="R38">
            <v>0.097</v>
          </cell>
          <cell r="S38">
            <v>0.229</v>
          </cell>
        </row>
        <row r="39">
          <cell r="R39">
            <v>0.1</v>
          </cell>
          <cell r="S39">
            <v>0.233</v>
          </cell>
        </row>
        <row r="40">
          <cell r="R40">
            <v>0.052</v>
          </cell>
          <cell r="S40">
            <v>0.248</v>
          </cell>
        </row>
        <row r="41">
          <cell r="R41">
            <v>0.09</v>
          </cell>
          <cell r="S41">
            <v>0.256</v>
          </cell>
        </row>
        <row r="42">
          <cell r="R42">
            <v>0.07</v>
          </cell>
          <cell r="S42">
            <v>0.287</v>
          </cell>
        </row>
        <row r="43">
          <cell r="R43">
            <v>0.053</v>
          </cell>
          <cell r="S43">
            <v>0.249</v>
          </cell>
        </row>
        <row r="44">
          <cell r="R44">
            <v>0.067</v>
          </cell>
          <cell r="S44">
            <v>0.272</v>
          </cell>
        </row>
        <row r="45">
          <cell r="R45">
            <v>0</v>
          </cell>
          <cell r="S45">
            <v>0.164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7"/>
  <sheetViews>
    <sheetView tabSelected="1" workbookViewId="0" topLeftCell="A1">
      <selection activeCell="D12" sqref="D12:D18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8.421875" style="1" customWidth="1"/>
    <col min="6" max="6" width="15.421875" style="1" customWidth="1"/>
    <col min="7" max="7" width="17.421875" style="1" customWidth="1"/>
    <col min="8" max="8" width="10.7109375" style="1" customWidth="1"/>
    <col min="9" max="9" width="12.57421875" style="3" customWidth="1"/>
    <col min="10" max="10" width="36.140625" style="4" customWidth="1"/>
    <col min="11" max="11" width="3.140625" style="1" customWidth="1"/>
    <col min="12" max="12" width="7.00390625" style="3" customWidth="1"/>
    <col min="13" max="13" width="8.57421875" style="3" customWidth="1"/>
    <col min="14" max="14" width="8.7109375" style="3" customWidth="1"/>
    <col min="15" max="15" width="7.00390625" style="3" customWidth="1"/>
    <col min="16" max="16" width="10.28125" style="3" customWidth="1"/>
    <col min="17" max="19" width="7.00390625" style="3" customWidth="1"/>
    <col min="20" max="20" width="8.28125" style="3" customWidth="1"/>
    <col min="21" max="21" width="9.8515625" style="3" customWidth="1"/>
    <col min="22" max="22" width="7.00390625" style="1" customWidth="1"/>
    <col min="23" max="23" width="8.421875" style="1" customWidth="1"/>
    <col min="24" max="24" width="6.57421875" style="1" customWidth="1"/>
    <col min="25" max="25" width="7.57421875" style="4" customWidth="1"/>
    <col min="26" max="26" width="15.8515625" style="4" customWidth="1"/>
    <col min="27" max="27" width="9.28125" style="3" customWidth="1"/>
  </cols>
  <sheetData>
    <row r="1" ht="12.75"/>
    <row r="2" ht="18">
      <c r="G2" s="2" t="s">
        <v>65</v>
      </c>
    </row>
    <row r="3" ht="18">
      <c r="G3" s="2" t="s">
        <v>98</v>
      </c>
    </row>
    <row r="4" ht="12.75"/>
    <row r="5" ht="23.25">
      <c r="G5" s="5" t="s">
        <v>30</v>
      </c>
    </row>
    <row r="6" ht="12.75"/>
    <row r="7" spans="15:18" ht="12.75">
      <c r="O7" s="3" t="s">
        <v>14</v>
      </c>
      <c r="P7" s="6"/>
      <c r="Q7" s="6"/>
      <c r="R7" s="7"/>
    </row>
    <row r="8" ht="12.75"/>
    <row r="9" spans="1:28" s="8" customFormat="1" ht="12.75">
      <c r="A9" s="8" t="s">
        <v>2</v>
      </c>
      <c r="B9" s="8" t="s">
        <v>36</v>
      </c>
      <c r="C9" s="8" t="s">
        <v>31</v>
      </c>
      <c r="D9" s="8" t="s">
        <v>0</v>
      </c>
      <c r="E9" s="8" t="s">
        <v>1</v>
      </c>
      <c r="F9" s="8" t="s">
        <v>66</v>
      </c>
      <c r="G9" s="8" t="s">
        <v>3</v>
      </c>
      <c r="H9" s="8" t="s">
        <v>17</v>
      </c>
      <c r="I9" s="9" t="s">
        <v>18</v>
      </c>
      <c r="J9" s="10" t="s">
        <v>23</v>
      </c>
      <c r="L9" s="9" t="s">
        <v>4</v>
      </c>
      <c r="M9" s="9" t="s">
        <v>5</v>
      </c>
      <c r="N9" s="9" t="s">
        <v>6</v>
      </c>
      <c r="O9" s="9" t="s">
        <v>7</v>
      </c>
      <c r="P9" s="9" t="s">
        <v>8</v>
      </c>
      <c r="Q9" s="9" t="s">
        <v>29</v>
      </c>
      <c r="R9" s="9" t="s">
        <v>9</v>
      </c>
      <c r="S9" s="9" t="s">
        <v>10</v>
      </c>
      <c r="T9" s="9" t="s">
        <v>11</v>
      </c>
      <c r="U9" s="9" t="s">
        <v>12</v>
      </c>
      <c r="V9" s="8" t="s">
        <v>13</v>
      </c>
      <c r="W9" s="8" t="s">
        <v>38</v>
      </c>
      <c r="Y9" s="10" t="s">
        <v>19</v>
      </c>
      <c r="Z9" s="10" t="s">
        <v>20</v>
      </c>
      <c r="AA9" s="9" t="s">
        <v>96</v>
      </c>
      <c r="AB9" s="8" t="s">
        <v>97</v>
      </c>
    </row>
    <row r="10" ht="12.75"/>
    <row r="11" spans="1:28" ht="12.75">
      <c r="A11" s="1">
        <v>83</v>
      </c>
      <c r="B11" s="1">
        <v>11</v>
      </c>
      <c r="C11" s="11" t="s">
        <v>32</v>
      </c>
      <c r="D11" s="1">
        <v>77</v>
      </c>
      <c r="E11" s="1" t="s">
        <v>15</v>
      </c>
      <c r="F11" s="1">
        <v>5</v>
      </c>
      <c r="G11" s="1" t="s">
        <v>16</v>
      </c>
      <c r="H11" s="1">
        <v>100</v>
      </c>
      <c r="I11" s="3">
        <v>3.8</v>
      </c>
      <c r="L11" s="4">
        <v>55.381</v>
      </c>
      <c r="M11" s="12">
        <v>0</v>
      </c>
      <c r="N11" s="4">
        <v>19.552</v>
      </c>
      <c r="O11" s="4">
        <v>0</v>
      </c>
      <c r="P11" s="4">
        <v>13.815</v>
      </c>
      <c r="Q11" s="12">
        <v>0</v>
      </c>
      <c r="R11" s="4">
        <v>0.145</v>
      </c>
      <c r="S11" s="4">
        <v>0.065</v>
      </c>
      <c r="T11" s="4">
        <v>0.274</v>
      </c>
      <c r="U11" s="4">
        <v>10.769</v>
      </c>
      <c r="V11" s="12">
        <v>0</v>
      </c>
      <c r="W11" s="4">
        <f>SUM(L11:V11)</f>
        <v>100.00099999999999</v>
      </c>
      <c r="X11" s="12"/>
      <c r="Y11" s="13">
        <f aca="true" t="shared" si="0" ref="Y11:Y37">L11/P11</f>
        <v>4.0087585957292795</v>
      </c>
      <c r="Z11" s="4">
        <f>(N11+R11+S11+T11+U11)/P11</f>
        <v>2.2298226565327544</v>
      </c>
      <c r="AA11" s="3">
        <f>N11/(N11+U11)*100</f>
        <v>64.48336136670954</v>
      </c>
      <c r="AB11" s="3">
        <f>U11/(U11+N11)*100</f>
        <v>35.51663863329046</v>
      </c>
    </row>
    <row r="12" spans="1:28" ht="12.75">
      <c r="A12" s="1">
        <v>120</v>
      </c>
      <c r="C12" s="11" t="s">
        <v>32</v>
      </c>
      <c r="D12" s="1">
        <v>77</v>
      </c>
      <c r="E12" s="1" t="s">
        <v>21</v>
      </c>
      <c r="F12" s="1" t="s">
        <v>67</v>
      </c>
      <c r="G12" s="1" t="s">
        <v>22</v>
      </c>
      <c r="H12" s="1">
        <v>100</v>
      </c>
      <c r="I12" s="3">
        <v>3.8</v>
      </c>
      <c r="J12" s="4" t="s">
        <v>24</v>
      </c>
      <c r="L12" s="4">
        <v>57.279</v>
      </c>
      <c r="M12" s="12">
        <v>0</v>
      </c>
      <c r="N12" s="4">
        <v>19.582</v>
      </c>
      <c r="O12" s="4">
        <v>0</v>
      </c>
      <c r="P12" s="4">
        <v>13.893</v>
      </c>
      <c r="Q12" s="12">
        <v>0</v>
      </c>
      <c r="R12" s="4">
        <v>0.131</v>
      </c>
      <c r="S12" s="4">
        <v>0.025</v>
      </c>
      <c r="T12" s="4">
        <v>0.103</v>
      </c>
      <c r="U12" s="4">
        <v>8.988</v>
      </c>
      <c r="V12" s="12">
        <v>0</v>
      </c>
      <c r="W12" s="4">
        <f aca="true" t="shared" si="1" ref="W12:W37">SUM(L12:V12)</f>
        <v>100.001</v>
      </c>
      <c r="X12" s="12"/>
      <c r="Y12" s="13">
        <f t="shared" si="0"/>
        <v>4.122867631181171</v>
      </c>
      <c r="Z12" s="4">
        <f>(N12+R12+S12+T12+U12)/P12</f>
        <v>2.075073778161664</v>
      </c>
      <c r="AA12" s="3">
        <f aca="true" t="shared" si="2" ref="AA12:AA37">N12/(N12+U12)*100</f>
        <v>68.54042702135106</v>
      </c>
      <c r="AB12" s="3">
        <f aca="true" t="shared" si="3" ref="AB12:AB37">U12/(U12+N12)*100</f>
        <v>31.459572978648932</v>
      </c>
    </row>
    <row r="13" spans="1:28" ht="12.75">
      <c r="A13" s="1">
        <v>122</v>
      </c>
      <c r="B13" s="1">
        <v>10</v>
      </c>
      <c r="C13" s="11" t="s">
        <v>32</v>
      </c>
      <c r="D13" s="1">
        <v>77</v>
      </c>
      <c r="E13" s="1" t="s">
        <v>21</v>
      </c>
      <c r="F13" s="1" t="s">
        <v>67</v>
      </c>
      <c r="G13" s="1" t="s">
        <v>22</v>
      </c>
      <c r="H13" s="1">
        <v>80</v>
      </c>
      <c r="I13" s="3">
        <v>3.8</v>
      </c>
      <c r="J13" s="4" t="s">
        <v>25</v>
      </c>
      <c r="L13" s="4">
        <v>57.039</v>
      </c>
      <c r="M13" s="12">
        <v>0</v>
      </c>
      <c r="N13" s="4">
        <v>19.57</v>
      </c>
      <c r="O13" s="4">
        <v>0.067</v>
      </c>
      <c r="P13" s="4">
        <v>14.29</v>
      </c>
      <c r="Q13" s="12">
        <v>0</v>
      </c>
      <c r="R13" s="4">
        <v>0.086</v>
      </c>
      <c r="S13" s="4">
        <v>0.024</v>
      </c>
      <c r="T13" s="4">
        <v>0.137</v>
      </c>
      <c r="U13" s="4">
        <v>8.788</v>
      </c>
      <c r="V13" s="12">
        <v>0</v>
      </c>
      <c r="W13" s="4">
        <f t="shared" si="1"/>
        <v>100.001</v>
      </c>
      <c r="X13" s="12"/>
      <c r="Y13" s="13">
        <f t="shared" si="0"/>
        <v>3.991532540237929</v>
      </c>
      <c r="Z13" s="4">
        <f>(N13+R13+S13+T13+U13)/P13</f>
        <v>2.0017494751574527</v>
      </c>
      <c r="AA13" s="3">
        <f t="shared" si="2"/>
        <v>69.01050849848367</v>
      </c>
      <c r="AB13" s="3">
        <f t="shared" si="3"/>
        <v>30.989491501516326</v>
      </c>
    </row>
    <row r="14" spans="1:28" ht="12.75">
      <c r="A14" s="1">
        <v>123</v>
      </c>
      <c r="B14" s="1">
        <v>12</v>
      </c>
      <c r="C14" s="11" t="s">
        <v>32</v>
      </c>
      <c r="D14" s="1">
        <v>77</v>
      </c>
      <c r="E14" s="1" t="s">
        <v>15</v>
      </c>
      <c r="F14" s="1">
        <v>5</v>
      </c>
      <c r="G14" s="1" t="s">
        <v>22</v>
      </c>
      <c r="H14" s="1">
        <v>100</v>
      </c>
      <c r="I14" s="3">
        <v>3.4</v>
      </c>
      <c r="J14" s="4" t="s">
        <v>26</v>
      </c>
      <c r="L14" s="4">
        <v>58.525</v>
      </c>
      <c r="M14" s="12">
        <v>0</v>
      </c>
      <c r="N14" s="4">
        <v>26.648</v>
      </c>
      <c r="O14" s="4">
        <v>0.091</v>
      </c>
      <c r="P14" s="4">
        <v>14.218</v>
      </c>
      <c r="Q14" s="12">
        <v>0</v>
      </c>
      <c r="R14" s="4">
        <v>0.078</v>
      </c>
      <c r="S14" s="4">
        <v>0.063</v>
      </c>
      <c r="T14" s="4">
        <v>0.073</v>
      </c>
      <c r="U14" s="4">
        <v>0.304</v>
      </c>
      <c r="V14" s="12">
        <v>0</v>
      </c>
      <c r="W14" s="4">
        <f t="shared" si="1"/>
        <v>100</v>
      </c>
      <c r="X14" s="12"/>
      <c r="Y14" s="13">
        <f t="shared" si="0"/>
        <v>4.116261077507385</v>
      </c>
      <c r="Z14" s="4">
        <f>(N14+R14+S14+T14+U14)/P14</f>
        <v>1.910676607117738</v>
      </c>
      <c r="AA14" s="3">
        <f t="shared" si="2"/>
        <v>98.87206886316416</v>
      </c>
      <c r="AB14" s="3">
        <f t="shared" si="3"/>
        <v>1.1279311368358564</v>
      </c>
    </row>
    <row r="15" spans="1:28" ht="12.75">
      <c r="A15" s="1">
        <v>124</v>
      </c>
      <c r="C15" s="11" t="s">
        <v>32</v>
      </c>
      <c r="D15" s="1">
        <v>77</v>
      </c>
      <c r="E15" s="1" t="s">
        <v>15</v>
      </c>
      <c r="F15" s="1">
        <v>5</v>
      </c>
      <c r="G15" s="1" t="s">
        <v>22</v>
      </c>
      <c r="H15" s="1">
        <v>100</v>
      </c>
      <c r="I15" s="3">
        <v>3.8</v>
      </c>
      <c r="J15" s="4" t="s">
        <v>25</v>
      </c>
      <c r="L15" s="4">
        <v>56.502</v>
      </c>
      <c r="M15" s="12">
        <v>0</v>
      </c>
      <c r="N15" s="4">
        <v>19.102</v>
      </c>
      <c r="O15" s="4">
        <v>0.08</v>
      </c>
      <c r="P15" s="4">
        <v>13.623</v>
      </c>
      <c r="Q15" s="12">
        <v>0</v>
      </c>
      <c r="R15" s="4">
        <v>0.104</v>
      </c>
      <c r="S15" s="4">
        <v>0.029</v>
      </c>
      <c r="T15" s="4">
        <v>0.234</v>
      </c>
      <c r="U15" s="4">
        <v>10.255</v>
      </c>
      <c r="V15" s="4">
        <v>0.072</v>
      </c>
      <c r="W15" s="4">
        <f t="shared" si="1"/>
        <v>100.00099999999999</v>
      </c>
      <c r="X15" s="4"/>
      <c r="Y15" s="13">
        <f t="shared" si="0"/>
        <v>4.147544593701828</v>
      </c>
      <c r="Z15" s="4">
        <f>(N15+R15+S15+T15+U15+V15)/P15</f>
        <v>2.1871834397709757</v>
      </c>
      <c r="AA15" s="3">
        <f t="shared" si="2"/>
        <v>65.06795653506829</v>
      </c>
      <c r="AB15" s="3">
        <f t="shared" si="3"/>
        <v>34.93204346493171</v>
      </c>
    </row>
    <row r="16" spans="1:28" ht="12.75">
      <c r="A16" s="1">
        <v>254</v>
      </c>
      <c r="B16" s="1" t="s">
        <v>37</v>
      </c>
      <c r="C16" s="14" t="s">
        <v>33</v>
      </c>
      <c r="D16" s="1">
        <v>77</v>
      </c>
      <c r="E16" s="1" t="s">
        <v>34</v>
      </c>
      <c r="F16" s="1">
        <v>3</v>
      </c>
      <c r="G16" s="1" t="s">
        <v>22</v>
      </c>
      <c r="H16" s="1">
        <v>80</v>
      </c>
      <c r="J16" s="4" t="s">
        <v>35</v>
      </c>
      <c r="L16" s="4">
        <v>55.86</v>
      </c>
      <c r="M16" s="12">
        <v>0</v>
      </c>
      <c r="N16" s="4">
        <v>16.571</v>
      </c>
      <c r="O16" s="4">
        <v>0</v>
      </c>
      <c r="P16" s="4">
        <v>13.992</v>
      </c>
      <c r="Q16" s="12">
        <v>0</v>
      </c>
      <c r="R16" s="4">
        <v>0.271</v>
      </c>
      <c r="S16" s="4">
        <v>0.046</v>
      </c>
      <c r="T16" s="4">
        <v>0.225</v>
      </c>
      <c r="U16" s="4">
        <v>12.981</v>
      </c>
      <c r="V16" s="4">
        <v>0.053</v>
      </c>
      <c r="W16" s="4">
        <f t="shared" si="1"/>
        <v>99.999</v>
      </c>
      <c r="X16" s="4"/>
      <c r="Y16" s="13">
        <f t="shared" si="0"/>
        <v>3.992281303602058</v>
      </c>
      <c r="Z16" s="4">
        <f>(N16+R16+S16+T16+U16+V16)/P16</f>
        <v>2.1545883361921097</v>
      </c>
      <c r="AA16" s="3">
        <f t="shared" si="2"/>
        <v>56.07403898213319</v>
      </c>
      <c r="AB16" s="3">
        <f t="shared" si="3"/>
        <v>43.92596101786681</v>
      </c>
    </row>
    <row r="17" spans="1:28" ht="12.75">
      <c r="A17" s="1">
        <v>136</v>
      </c>
      <c r="B17" s="1">
        <v>13</v>
      </c>
      <c r="C17" s="11" t="s">
        <v>32</v>
      </c>
      <c r="D17" s="1">
        <v>77</v>
      </c>
      <c r="E17" s="1" t="s">
        <v>27</v>
      </c>
      <c r="F17" s="1">
        <v>9</v>
      </c>
      <c r="G17" s="1" t="s">
        <v>22</v>
      </c>
      <c r="H17" s="1">
        <v>120</v>
      </c>
      <c r="I17" s="3">
        <v>3.2</v>
      </c>
      <c r="J17" s="4" t="s">
        <v>28</v>
      </c>
      <c r="L17" s="4">
        <v>57.114</v>
      </c>
      <c r="M17" s="12">
        <v>0</v>
      </c>
      <c r="N17" s="4">
        <v>27.949</v>
      </c>
      <c r="O17" s="4">
        <v>0.075</v>
      </c>
      <c r="P17" s="4">
        <v>14.518</v>
      </c>
      <c r="Q17" s="12">
        <v>0</v>
      </c>
      <c r="R17" s="4">
        <v>0.034</v>
      </c>
      <c r="S17" s="4">
        <v>0.094</v>
      </c>
      <c r="T17" s="4">
        <v>0.153</v>
      </c>
      <c r="U17" s="4">
        <v>0.064</v>
      </c>
      <c r="V17" s="12">
        <v>0</v>
      </c>
      <c r="W17" s="4">
        <f t="shared" si="1"/>
        <v>100.001</v>
      </c>
      <c r="X17" s="12"/>
      <c r="Y17" s="13">
        <f t="shared" si="0"/>
        <v>3.9340129494420717</v>
      </c>
      <c r="Z17" s="4">
        <f aca="true" t="shared" si="4" ref="Z17:Z37">(N17+R17+S17+T17+U17)/P17</f>
        <v>1.948891031822565</v>
      </c>
      <c r="AA17" s="3">
        <f t="shared" si="2"/>
        <v>99.77153464462928</v>
      </c>
      <c r="AB17" s="3">
        <f t="shared" si="3"/>
        <v>0.22846535537072074</v>
      </c>
    </row>
    <row r="18" spans="1:28" ht="12.75">
      <c r="A18" s="1">
        <v>137</v>
      </c>
      <c r="C18" s="11" t="s">
        <v>32</v>
      </c>
      <c r="D18" s="1">
        <v>77</v>
      </c>
      <c r="E18" s="1" t="s">
        <v>27</v>
      </c>
      <c r="F18" s="1" t="s">
        <v>69</v>
      </c>
      <c r="G18" s="1" t="s">
        <v>22</v>
      </c>
      <c r="H18" s="1">
        <v>100</v>
      </c>
      <c r="I18" s="3">
        <v>3.2</v>
      </c>
      <c r="J18" s="4" t="s">
        <v>28</v>
      </c>
      <c r="L18" s="4">
        <v>57.755</v>
      </c>
      <c r="M18" s="12">
        <v>0</v>
      </c>
      <c r="N18" s="4">
        <v>27.378</v>
      </c>
      <c r="O18" s="4">
        <v>0.059</v>
      </c>
      <c r="P18" s="4">
        <v>14.53</v>
      </c>
      <c r="Q18" s="12">
        <v>0</v>
      </c>
      <c r="R18" s="4">
        <v>0.037</v>
      </c>
      <c r="S18" s="4">
        <v>0.062</v>
      </c>
      <c r="T18" s="4">
        <v>0.145</v>
      </c>
      <c r="U18" s="4">
        <v>0.034</v>
      </c>
      <c r="V18" s="12">
        <v>0</v>
      </c>
      <c r="W18" s="4">
        <f t="shared" si="1"/>
        <v>100.00000000000001</v>
      </c>
      <c r="X18" s="12"/>
      <c r="Y18" s="13">
        <f t="shared" si="0"/>
        <v>3.974879559532003</v>
      </c>
      <c r="Z18" s="4">
        <f t="shared" si="4"/>
        <v>1.903372333103923</v>
      </c>
      <c r="AA18" s="3">
        <f t="shared" si="2"/>
        <v>99.87596672989932</v>
      </c>
      <c r="AB18" s="3">
        <f t="shared" si="3"/>
        <v>0.12403327010068585</v>
      </c>
    </row>
    <row r="19" spans="1:28" ht="12.75">
      <c r="A19" s="1">
        <v>593</v>
      </c>
      <c r="C19" s="1" t="s">
        <v>57</v>
      </c>
      <c r="D19" s="1">
        <v>77</v>
      </c>
      <c r="E19" s="1" t="s">
        <v>58</v>
      </c>
      <c r="F19" s="1">
        <v>113</v>
      </c>
      <c r="G19" s="1" t="s">
        <v>22</v>
      </c>
      <c r="H19" s="1">
        <v>100</v>
      </c>
      <c r="I19" s="3">
        <v>3.7</v>
      </c>
      <c r="J19" s="4" t="s">
        <v>59</v>
      </c>
      <c r="L19" s="13">
        <v>56.164</v>
      </c>
      <c r="M19" s="13">
        <v>0</v>
      </c>
      <c r="N19" s="13">
        <v>17.595</v>
      </c>
      <c r="O19" s="13">
        <v>0</v>
      </c>
      <c r="P19" s="13">
        <v>14.324</v>
      </c>
      <c r="Q19" s="13">
        <v>0</v>
      </c>
      <c r="R19" s="13">
        <v>0.136</v>
      </c>
      <c r="S19" s="13">
        <v>0.036</v>
      </c>
      <c r="T19" s="13">
        <v>0.257</v>
      </c>
      <c r="U19" s="13">
        <v>11.441</v>
      </c>
      <c r="V19" s="13">
        <v>0</v>
      </c>
      <c r="W19" s="4">
        <f t="shared" si="1"/>
        <v>99.953</v>
      </c>
      <c r="X19" s="13"/>
      <c r="Y19" s="13">
        <f t="shared" si="0"/>
        <v>3.9209717955878247</v>
      </c>
      <c r="Z19" s="4">
        <f t="shared" si="4"/>
        <v>2.057037140463558</v>
      </c>
      <c r="AA19" s="3">
        <f t="shared" si="2"/>
        <v>60.59718969555035</v>
      </c>
      <c r="AB19" s="3">
        <f t="shared" si="3"/>
        <v>39.402810304449645</v>
      </c>
    </row>
    <row r="20" spans="1:28" ht="12.75">
      <c r="A20" s="1">
        <v>588</v>
      </c>
      <c r="C20" s="1" t="s">
        <v>57</v>
      </c>
      <c r="D20" s="1">
        <v>77</v>
      </c>
      <c r="E20" s="1" t="s">
        <v>58</v>
      </c>
      <c r="F20" s="1">
        <v>114</v>
      </c>
      <c r="G20" s="1" t="s">
        <v>22</v>
      </c>
      <c r="H20" s="1">
        <v>120</v>
      </c>
      <c r="I20" s="3">
        <v>3.4</v>
      </c>
      <c r="J20" s="4" t="s">
        <v>60</v>
      </c>
      <c r="L20" s="13">
        <v>58.145</v>
      </c>
      <c r="M20" s="13">
        <v>0</v>
      </c>
      <c r="N20" s="13">
        <v>24.173</v>
      </c>
      <c r="O20" s="13">
        <v>0.124</v>
      </c>
      <c r="P20" s="13">
        <v>14.531</v>
      </c>
      <c r="Q20" s="13">
        <v>0</v>
      </c>
      <c r="R20" s="13">
        <v>0.072</v>
      </c>
      <c r="S20" s="13">
        <v>0.058</v>
      </c>
      <c r="T20" s="13">
        <v>0.156</v>
      </c>
      <c r="U20" s="13">
        <v>2.741</v>
      </c>
      <c r="V20" s="13">
        <v>0</v>
      </c>
      <c r="W20" s="4">
        <f t="shared" si="1"/>
        <v>100.00000000000001</v>
      </c>
      <c r="X20" s="13"/>
      <c r="Y20" s="13">
        <f t="shared" si="0"/>
        <v>4.00144518615374</v>
      </c>
      <c r="Z20" s="4">
        <f t="shared" si="4"/>
        <v>1.8718601610350283</v>
      </c>
      <c r="AA20" s="3">
        <f t="shared" si="2"/>
        <v>89.81570929627703</v>
      </c>
      <c r="AB20" s="3">
        <f t="shared" si="3"/>
        <v>10.18429070372297</v>
      </c>
    </row>
    <row r="21" spans="1:28" ht="12.75">
      <c r="A21" s="1">
        <v>588</v>
      </c>
      <c r="C21" s="1" t="s">
        <v>57</v>
      </c>
      <c r="D21" s="1">
        <v>77</v>
      </c>
      <c r="E21" s="1" t="s">
        <v>58</v>
      </c>
      <c r="F21" s="1">
        <v>114</v>
      </c>
      <c r="G21" s="1" t="s">
        <v>22</v>
      </c>
      <c r="H21" s="1">
        <v>120</v>
      </c>
      <c r="I21" s="3">
        <v>3.4</v>
      </c>
      <c r="J21" s="4" t="s">
        <v>60</v>
      </c>
      <c r="L21" s="13">
        <v>56.092</v>
      </c>
      <c r="M21" s="13">
        <v>0</v>
      </c>
      <c r="N21" s="13">
        <v>24.765</v>
      </c>
      <c r="O21" s="13">
        <v>0.036</v>
      </c>
      <c r="P21" s="13">
        <v>14.561</v>
      </c>
      <c r="Q21" s="13">
        <v>0</v>
      </c>
      <c r="R21" s="13">
        <v>0.087</v>
      </c>
      <c r="S21" s="13">
        <v>0.04</v>
      </c>
      <c r="T21" s="13">
        <v>0.235</v>
      </c>
      <c r="U21" s="13">
        <v>4.183</v>
      </c>
      <c r="V21" s="13">
        <v>0</v>
      </c>
      <c r="W21" s="4">
        <f t="shared" si="1"/>
        <v>99.99900000000002</v>
      </c>
      <c r="X21" s="13"/>
      <c r="Y21" s="13">
        <f t="shared" si="0"/>
        <v>3.852207952750498</v>
      </c>
      <c r="Z21" s="4">
        <f t="shared" si="4"/>
        <v>2.012911201153767</v>
      </c>
      <c r="AA21" s="3">
        <f t="shared" si="2"/>
        <v>85.54995163741881</v>
      </c>
      <c r="AB21" s="3">
        <f t="shared" si="3"/>
        <v>14.45004836258118</v>
      </c>
    </row>
    <row r="22" spans="1:28" ht="12.75">
      <c r="A22" s="1">
        <v>591</v>
      </c>
      <c r="C22" s="1" t="s">
        <v>57</v>
      </c>
      <c r="D22" s="1">
        <v>77</v>
      </c>
      <c r="E22" s="1" t="s">
        <v>58</v>
      </c>
      <c r="F22" s="1">
        <v>115</v>
      </c>
      <c r="G22" s="1" t="s">
        <v>22</v>
      </c>
      <c r="H22" s="1">
        <v>120</v>
      </c>
      <c r="I22" s="3">
        <v>3.7</v>
      </c>
      <c r="J22" s="4" t="s">
        <v>63</v>
      </c>
      <c r="L22" s="13">
        <v>57.416</v>
      </c>
      <c r="M22" s="13">
        <v>0</v>
      </c>
      <c r="N22" s="13">
        <v>18.422</v>
      </c>
      <c r="O22" s="13">
        <v>0</v>
      </c>
      <c r="P22" s="13">
        <v>14.22</v>
      </c>
      <c r="Q22" s="13">
        <v>0.375</v>
      </c>
      <c r="R22" s="13">
        <v>0.14</v>
      </c>
      <c r="S22" s="13">
        <v>0.043</v>
      </c>
      <c r="T22" s="13">
        <v>0.281</v>
      </c>
      <c r="U22" s="13">
        <v>9.104</v>
      </c>
      <c r="V22" s="13">
        <v>0</v>
      </c>
      <c r="W22" s="4">
        <f t="shared" si="1"/>
        <v>100.001</v>
      </c>
      <c r="X22" s="13"/>
      <c r="Y22" s="13">
        <f t="shared" si="0"/>
        <v>4.037693389592123</v>
      </c>
      <c r="Z22" s="4">
        <f t="shared" si="4"/>
        <v>1.9683544303797467</v>
      </c>
      <c r="AA22" s="3">
        <f t="shared" si="2"/>
        <v>66.9258155925307</v>
      </c>
      <c r="AB22" s="3">
        <f t="shared" si="3"/>
        <v>33.074184407469296</v>
      </c>
    </row>
    <row r="23" spans="1:28" ht="12.75">
      <c r="A23" s="1">
        <v>593</v>
      </c>
      <c r="C23" s="1" t="s">
        <v>61</v>
      </c>
      <c r="D23" s="1">
        <v>77</v>
      </c>
      <c r="E23" s="1" t="s">
        <v>62</v>
      </c>
      <c r="F23" s="1" t="s">
        <v>68</v>
      </c>
      <c r="G23" s="1" t="s">
        <v>22</v>
      </c>
      <c r="H23" s="1">
        <v>100</v>
      </c>
      <c r="I23" s="3">
        <v>3.7</v>
      </c>
      <c r="J23" s="4" t="s">
        <v>64</v>
      </c>
      <c r="L23" s="13">
        <v>57.065</v>
      </c>
      <c r="M23" s="13">
        <v>0</v>
      </c>
      <c r="N23" s="13">
        <v>21.869</v>
      </c>
      <c r="O23" s="13">
        <v>0.073</v>
      </c>
      <c r="P23" s="13">
        <v>13.569</v>
      </c>
      <c r="Q23" s="13">
        <v>0</v>
      </c>
      <c r="R23" s="13">
        <v>0.047</v>
      </c>
      <c r="S23" s="13">
        <v>0.046</v>
      </c>
      <c r="T23" s="13">
        <v>0.23</v>
      </c>
      <c r="U23" s="13">
        <v>7.101</v>
      </c>
      <c r="V23" s="13">
        <v>0</v>
      </c>
      <c r="W23" s="4">
        <f t="shared" si="1"/>
        <v>100</v>
      </c>
      <c r="X23" s="13"/>
      <c r="Y23" s="13">
        <f t="shared" si="0"/>
        <v>4.205542044365833</v>
      </c>
      <c r="Z23" s="4">
        <f t="shared" si="4"/>
        <v>2.1588178937283513</v>
      </c>
      <c r="AA23" s="3">
        <f t="shared" si="2"/>
        <v>75.48843631342768</v>
      </c>
      <c r="AB23" s="3">
        <f t="shared" si="3"/>
        <v>24.511563686572316</v>
      </c>
    </row>
    <row r="24" spans="1:28" ht="12.75">
      <c r="A24" s="1">
        <v>552</v>
      </c>
      <c r="B24"/>
      <c r="C24" s="14" t="s">
        <v>52</v>
      </c>
      <c r="D24" s="1">
        <v>77</v>
      </c>
      <c r="E24" s="1" t="s">
        <v>70</v>
      </c>
      <c r="F24" s="1">
        <v>2</v>
      </c>
      <c r="G24" s="1" t="s">
        <v>22</v>
      </c>
      <c r="H24" s="1">
        <v>100</v>
      </c>
      <c r="I24" s="3">
        <v>3.5</v>
      </c>
      <c r="J24" s="18" t="s">
        <v>71</v>
      </c>
      <c r="L24" s="13">
        <v>57.775</v>
      </c>
      <c r="M24" s="12">
        <v>0</v>
      </c>
      <c r="N24" s="13">
        <v>17.041</v>
      </c>
      <c r="O24" s="13">
        <v>0</v>
      </c>
      <c r="P24" s="13">
        <v>14.521</v>
      </c>
      <c r="Q24" s="12">
        <v>0</v>
      </c>
      <c r="R24" s="13">
        <v>0.181</v>
      </c>
      <c r="S24" s="13">
        <v>0.043</v>
      </c>
      <c r="T24" s="13">
        <v>0.189</v>
      </c>
      <c r="U24" s="13">
        <v>10.25</v>
      </c>
      <c r="V24" s="13">
        <v>0</v>
      </c>
      <c r="W24" s="4">
        <f t="shared" si="1"/>
        <v>100</v>
      </c>
      <c r="X24" s="4"/>
      <c r="Y24" s="13">
        <f t="shared" si="0"/>
        <v>3.97872047379657</v>
      </c>
      <c r="Z24" s="4">
        <f t="shared" si="4"/>
        <v>1.9078575855657323</v>
      </c>
      <c r="AA24" s="3">
        <f t="shared" si="2"/>
        <v>62.44183064013777</v>
      </c>
      <c r="AB24" s="3">
        <f t="shared" si="3"/>
        <v>37.55816935986223</v>
      </c>
    </row>
    <row r="25" spans="1:28" ht="12.75">
      <c r="A25" s="1">
        <v>554</v>
      </c>
      <c r="B25"/>
      <c r="C25" s="14" t="s">
        <v>52</v>
      </c>
      <c r="D25" s="1">
        <v>77</v>
      </c>
      <c r="E25" s="1" t="s">
        <v>70</v>
      </c>
      <c r="F25" s="1">
        <v>2</v>
      </c>
      <c r="G25" s="1" t="s">
        <v>22</v>
      </c>
      <c r="H25" s="1">
        <v>100</v>
      </c>
      <c r="I25" s="3">
        <v>3.5</v>
      </c>
      <c r="J25" s="18" t="s">
        <v>72</v>
      </c>
      <c r="L25" s="4">
        <v>58.534</v>
      </c>
      <c r="M25" s="12">
        <v>0</v>
      </c>
      <c r="N25" s="4">
        <v>16.217</v>
      </c>
      <c r="O25" s="4">
        <v>0.151</v>
      </c>
      <c r="P25" s="4">
        <v>14.231</v>
      </c>
      <c r="Q25" s="12">
        <v>0</v>
      </c>
      <c r="R25" s="4">
        <v>0.149</v>
      </c>
      <c r="S25" s="4">
        <v>0.082</v>
      </c>
      <c r="T25" s="4">
        <v>0.258</v>
      </c>
      <c r="U25" s="4">
        <v>10.378</v>
      </c>
      <c r="V25" s="13">
        <v>0</v>
      </c>
      <c r="W25" s="4">
        <f t="shared" si="1"/>
        <v>99.99999999999999</v>
      </c>
      <c r="X25" s="4"/>
      <c r="Y25" s="13">
        <f t="shared" si="0"/>
        <v>4.113133300541072</v>
      </c>
      <c r="Z25" s="4">
        <f t="shared" si="4"/>
        <v>1.9031691377977655</v>
      </c>
      <c r="AA25" s="3">
        <f t="shared" si="2"/>
        <v>60.977627373566456</v>
      </c>
      <c r="AB25" s="3">
        <f t="shared" si="3"/>
        <v>39.022372626433544</v>
      </c>
    </row>
    <row r="26" spans="1:28" ht="12.75">
      <c r="A26" s="15">
        <v>379</v>
      </c>
      <c r="B26"/>
      <c r="C26" s="19" t="s">
        <v>73</v>
      </c>
      <c r="D26" s="15">
        <v>77</v>
      </c>
      <c r="E26" s="15" t="s">
        <v>53</v>
      </c>
      <c r="F26" s="1">
        <v>5</v>
      </c>
      <c r="G26" s="15" t="s">
        <v>22</v>
      </c>
      <c r="H26" s="15">
        <v>80</v>
      </c>
      <c r="I26" s="20">
        <v>3.5</v>
      </c>
      <c r="J26" s="21" t="s">
        <v>74</v>
      </c>
      <c r="K26"/>
      <c r="L26" s="22">
        <v>57.481</v>
      </c>
      <c r="M26" s="22">
        <v>0</v>
      </c>
      <c r="N26" s="22">
        <v>19.58</v>
      </c>
      <c r="O26" s="22">
        <v>0.202</v>
      </c>
      <c r="P26" s="22">
        <v>13.537</v>
      </c>
      <c r="Q26" s="22">
        <v>0.115</v>
      </c>
      <c r="R26" s="22">
        <v>0.149</v>
      </c>
      <c r="S26" s="22">
        <v>0.024</v>
      </c>
      <c r="T26" s="22">
        <v>0.215</v>
      </c>
      <c r="U26" s="22">
        <v>8.697</v>
      </c>
      <c r="V26" s="22">
        <v>0</v>
      </c>
      <c r="W26" s="4">
        <f t="shared" si="1"/>
        <v>100.00000000000001</v>
      </c>
      <c r="X26" s="4"/>
      <c r="Y26" s="13">
        <f t="shared" si="0"/>
        <v>4.246214079929083</v>
      </c>
      <c r="Z26" s="4">
        <f t="shared" si="4"/>
        <v>2.1175297333234835</v>
      </c>
      <c r="AA26" s="3">
        <f t="shared" si="2"/>
        <v>69.24355483254942</v>
      </c>
      <c r="AB26" s="3">
        <f t="shared" si="3"/>
        <v>30.75644516745058</v>
      </c>
    </row>
    <row r="27" spans="1:28" s="23" customFormat="1" ht="12.75">
      <c r="A27" s="15">
        <v>402</v>
      </c>
      <c r="C27" s="19" t="s">
        <v>73</v>
      </c>
      <c r="D27" s="15">
        <v>77</v>
      </c>
      <c r="E27" s="15" t="s">
        <v>15</v>
      </c>
      <c r="F27" s="15">
        <v>5</v>
      </c>
      <c r="G27" s="15" t="s">
        <v>22</v>
      </c>
      <c r="H27" s="15">
        <v>110</v>
      </c>
      <c r="I27" s="20">
        <v>3.6</v>
      </c>
      <c r="J27" s="21" t="s">
        <v>75</v>
      </c>
      <c r="K27" s="15"/>
      <c r="L27" s="22">
        <v>57.664</v>
      </c>
      <c r="M27" s="22">
        <v>0</v>
      </c>
      <c r="N27" s="22">
        <v>17.983</v>
      </c>
      <c r="O27" s="22">
        <v>0.026</v>
      </c>
      <c r="P27" s="22">
        <v>14.546</v>
      </c>
      <c r="Q27" s="22">
        <v>0.047</v>
      </c>
      <c r="R27" s="22">
        <v>0.105</v>
      </c>
      <c r="S27" s="22">
        <v>0.006</v>
      </c>
      <c r="T27" s="22">
        <v>0.214</v>
      </c>
      <c r="U27" s="22">
        <v>9.372</v>
      </c>
      <c r="V27" s="22">
        <v>0.037</v>
      </c>
      <c r="W27" s="4">
        <f t="shared" si="1"/>
        <v>100</v>
      </c>
      <c r="X27" s="22"/>
      <c r="Y27" s="13">
        <f t="shared" si="0"/>
        <v>3.964251340574729</v>
      </c>
      <c r="Z27" s="4">
        <f t="shared" si="4"/>
        <v>1.9029286401759935</v>
      </c>
      <c r="AA27" s="3">
        <f t="shared" si="2"/>
        <v>65.73935295192835</v>
      </c>
      <c r="AB27" s="3">
        <f t="shared" si="3"/>
        <v>34.260647048071654</v>
      </c>
    </row>
    <row r="28" spans="1:28" s="23" customFormat="1" ht="12.75">
      <c r="A28" s="15">
        <v>403</v>
      </c>
      <c r="C28" s="19" t="s">
        <v>73</v>
      </c>
      <c r="D28" s="15">
        <v>77</v>
      </c>
      <c r="E28" s="15" t="s">
        <v>15</v>
      </c>
      <c r="F28" s="15">
        <v>5</v>
      </c>
      <c r="G28" s="15" t="s">
        <v>22</v>
      </c>
      <c r="H28" s="15">
        <v>100</v>
      </c>
      <c r="I28" s="20">
        <v>3.6</v>
      </c>
      <c r="J28" s="21" t="s">
        <v>76</v>
      </c>
      <c r="K28" s="15"/>
      <c r="L28" s="22">
        <v>58.637</v>
      </c>
      <c r="M28" s="22">
        <v>0</v>
      </c>
      <c r="N28" s="22">
        <v>18.593</v>
      </c>
      <c r="O28" s="22">
        <v>0.057</v>
      </c>
      <c r="P28" s="22">
        <v>12.797</v>
      </c>
      <c r="Q28" s="22">
        <v>0.057</v>
      </c>
      <c r="R28" s="22">
        <v>0.185</v>
      </c>
      <c r="S28" s="22">
        <v>0</v>
      </c>
      <c r="T28" s="22">
        <v>0.201</v>
      </c>
      <c r="U28" s="22">
        <v>9.442</v>
      </c>
      <c r="V28" s="22">
        <v>0.033</v>
      </c>
      <c r="W28" s="4">
        <f t="shared" si="1"/>
        <v>100.002</v>
      </c>
      <c r="X28" s="22"/>
      <c r="Y28" s="13">
        <f t="shared" si="0"/>
        <v>4.582089552238806</v>
      </c>
      <c r="Z28" s="4">
        <f t="shared" si="4"/>
        <v>2.2209111510510273</v>
      </c>
      <c r="AA28" s="3">
        <f t="shared" si="2"/>
        <v>66.3206705903335</v>
      </c>
      <c r="AB28" s="3">
        <f t="shared" si="3"/>
        <v>33.67932940966649</v>
      </c>
    </row>
    <row r="29" spans="1:28" s="23" customFormat="1" ht="12.75">
      <c r="A29" s="15">
        <v>485</v>
      </c>
      <c r="C29" s="25" t="s">
        <v>77</v>
      </c>
      <c r="D29" s="15">
        <v>77</v>
      </c>
      <c r="E29" s="15" t="s">
        <v>78</v>
      </c>
      <c r="F29" s="15">
        <v>50</v>
      </c>
      <c r="G29" s="15" t="s">
        <v>22</v>
      </c>
      <c r="H29" s="15">
        <v>100</v>
      </c>
      <c r="I29" s="20">
        <v>3.3</v>
      </c>
      <c r="J29" s="21" t="s">
        <v>79</v>
      </c>
      <c r="K29" s="15"/>
      <c r="L29" s="22">
        <v>56.431</v>
      </c>
      <c r="M29" s="22">
        <v>0</v>
      </c>
      <c r="N29" s="22">
        <v>29.108</v>
      </c>
      <c r="O29" s="22">
        <v>0.047</v>
      </c>
      <c r="P29" s="22">
        <v>14.138</v>
      </c>
      <c r="Q29" s="22">
        <v>0</v>
      </c>
      <c r="R29" s="22">
        <v>0.01</v>
      </c>
      <c r="S29" s="22">
        <v>0.083</v>
      </c>
      <c r="T29" s="22">
        <v>0.133</v>
      </c>
      <c r="U29" s="22">
        <v>0.05</v>
      </c>
      <c r="V29" s="22">
        <v>0</v>
      </c>
      <c r="W29" s="4">
        <f t="shared" si="1"/>
        <v>100</v>
      </c>
      <c r="X29" s="22"/>
      <c r="Y29" s="13">
        <f t="shared" si="0"/>
        <v>3.9914415051633894</v>
      </c>
      <c r="Z29" s="4">
        <f t="shared" si="4"/>
        <v>2.0783703494129298</v>
      </c>
      <c r="AA29" s="3">
        <f t="shared" si="2"/>
        <v>99.82852047465532</v>
      </c>
      <c r="AB29" s="3">
        <f t="shared" si="3"/>
        <v>0.17147952534467384</v>
      </c>
    </row>
    <row r="30" spans="1:28" s="23" customFormat="1" ht="12.75">
      <c r="A30" s="1">
        <v>580</v>
      </c>
      <c r="B30" s="1"/>
      <c r="C30" s="1" t="s">
        <v>54</v>
      </c>
      <c r="D30" s="1">
        <v>77</v>
      </c>
      <c r="E30" s="1" t="s">
        <v>55</v>
      </c>
      <c r="F30" s="15">
        <v>107</v>
      </c>
      <c r="G30" s="1" t="s">
        <v>22</v>
      </c>
      <c r="H30" s="1">
        <v>100</v>
      </c>
      <c r="I30" s="3">
        <v>3.6</v>
      </c>
      <c r="J30" s="4" t="s">
        <v>56</v>
      </c>
      <c r="K30" s="15"/>
      <c r="L30" s="13">
        <v>57.575</v>
      </c>
      <c r="M30" s="13">
        <v>0</v>
      </c>
      <c r="N30" s="13">
        <v>17.56</v>
      </c>
      <c r="O30" s="13">
        <v>0.15</v>
      </c>
      <c r="P30" s="13">
        <v>14.343</v>
      </c>
      <c r="Q30" s="13">
        <v>0</v>
      </c>
      <c r="R30" s="13">
        <v>0.133</v>
      </c>
      <c r="S30" s="13">
        <v>0.09</v>
      </c>
      <c r="T30" s="13">
        <v>0.203</v>
      </c>
      <c r="U30" s="13">
        <v>9.946</v>
      </c>
      <c r="V30" s="13">
        <v>0</v>
      </c>
      <c r="W30" s="4">
        <f t="shared" si="1"/>
        <v>100.00000000000001</v>
      </c>
      <c r="X30" s="22"/>
      <c r="Y30" s="13">
        <f t="shared" si="0"/>
        <v>4.014153245485603</v>
      </c>
      <c r="Z30" s="4">
        <f t="shared" si="4"/>
        <v>1.9474308024820466</v>
      </c>
      <c r="AA30" s="3">
        <f t="shared" si="2"/>
        <v>63.840616592743395</v>
      </c>
      <c r="AB30" s="3">
        <f t="shared" si="3"/>
        <v>36.1593834072566</v>
      </c>
    </row>
    <row r="31" spans="1:28" s="23" customFormat="1" ht="12.75">
      <c r="A31" s="27" t="s">
        <v>51</v>
      </c>
      <c r="B31" s="27" t="s">
        <v>51</v>
      </c>
      <c r="C31" s="27" t="s">
        <v>51</v>
      </c>
      <c r="D31" s="27" t="s">
        <v>51</v>
      </c>
      <c r="E31" s="1" t="s">
        <v>91</v>
      </c>
      <c r="F31" s="1">
        <v>4</v>
      </c>
      <c r="G31" s="27" t="s">
        <v>51</v>
      </c>
      <c r="H31" s="27" t="s">
        <v>51</v>
      </c>
      <c r="I31" s="27" t="s">
        <v>51</v>
      </c>
      <c r="J31" s="26" t="s">
        <v>80</v>
      </c>
      <c r="K31" s="15"/>
      <c r="L31" s="4">
        <v>62.2</v>
      </c>
      <c r="M31" s="13">
        <v>0</v>
      </c>
      <c r="N31" s="4">
        <v>14.71</v>
      </c>
      <c r="O31" s="4">
        <v>0.23</v>
      </c>
      <c r="P31" s="4">
        <v>12.27</v>
      </c>
      <c r="Q31" s="13">
        <v>0</v>
      </c>
      <c r="R31" s="4">
        <v>0.1</v>
      </c>
      <c r="S31" s="4">
        <v>0</v>
      </c>
      <c r="T31" s="4">
        <v>0.16</v>
      </c>
      <c r="U31" s="4">
        <v>10.28</v>
      </c>
      <c r="V31" s="13">
        <v>0</v>
      </c>
      <c r="W31" s="4">
        <f t="shared" si="1"/>
        <v>99.94999999999999</v>
      </c>
      <c r="X31" s="22"/>
      <c r="Y31" s="13">
        <f t="shared" si="0"/>
        <v>5.069274653626732</v>
      </c>
      <c r="Z31" s="4">
        <f t="shared" si="4"/>
        <v>2.0578647106764465</v>
      </c>
      <c r="AA31" s="3">
        <f t="shared" si="2"/>
        <v>58.86354541816726</v>
      </c>
      <c r="AB31" s="3">
        <f t="shared" si="3"/>
        <v>41.13645458183272</v>
      </c>
    </row>
    <row r="32" spans="1:28" s="23" customFormat="1" ht="12.75">
      <c r="A32" s="27" t="s">
        <v>51</v>
      </c>
      <c r="B32" s="27" t="s">
        <v>51</v>
      </c>
      <c r="C32" s="27" t="s">
        <v>51</v>
      </c>
      <c r="D32" s="27" t="s">
        <v>51</v>
      </c>
      <c r="E32" s="1" t="s">
        <v>90</v>
      </c>
      <c r="F32" s="1">
        <v>6</v>
      </c>
      <c r="G32" s="27" t="s">
        <v>51</v>
      </c>
      <c r="H32" s="27" t="s">
        <v>51</v>
      </c>
      <c r="I32" s="27" t="s">
        <v>51</v>
      </c>
      <c r="J32" s="26" t="s">
        <v>81</v>
      </c>
      <c r="K32" s="15"/>
      <c r="L32" s="4">
        <v>62.49</v>
      </c>
      <c r="M32" s="13">
        <v>0</v>
      </c>
      <c r="N32" s="4">
        <v>24.7</v>
      </c>
      <c r="O32" s="4">
        <v>0.18</v>
      </c>
      <c r="P32" s="4">
        <v>12.39</v>
      </c>
      <c r="Q32" s="13">
        <v>0</v>
      </c>
      <c r="R32" s="4">
        <v>0.02</v>
      </c>
      <c r="S32" s="4">
        <v>0.08</v>
      </c>
      <c r="T32" s="4">
        <v>0.09</v>
      </c>
      <c r="U32" s="4">
        <v>0.01</v>
      </c>
      <c r="V32" s="13">
        <v>0</v>
      </c>
      <c r="W32" s="4">
        <f t="shared" si="1"/>
        <v>99.96000000000001</v>
      </c>
      <c r="X32" s="22"/>
      <c r="Y32" s="13">
        <f t="shared" si="0"/>
        <v>5.043583535108959</v>
      </c>
      <c r="Z32" s="4">
        <f t="shared" si="4"/>
        <v>2.0096852300242127</v>
      </c>
      <c r="AA32" s="3">
        <f t="shared" si="2"/>
        <v>99.9595305544314</v>
      </c>
      <c r="AB32" s="3">
        <f t="shared" si="3"/>
        <v>0.04046944556859571</v>
      </c>
    </row>
    <row r="33" spans="1:28" s="23" customFormat="1" ht="12.75">
      <c r="A33" s="27" t="s">
        <v>51</v>
      </c>
      <c r="B33" s="27" t="s">
        <v>51</v>
      </c>
      <c r="C33" s="27" t="s">
        <v>51</v>
      </c>
      <c r="D33" s="27" t="s">
        <v>51</v>
      </c>
      <c r="E33" s="1" t="s">
        <v>90</v>
      </c>
      <c r="F33" s="1">
        <v>6</v>
      </c>
      <c r="G33" s="27" t="s">
        <v>51</v>
      </c>
      <c r="H33" s="27" t="s">
        <v>51</v>
      </c>
      <c r="I33" s="27" t="s">
        <v>51</v>
      </c>
      <c r="J33" s="26" t="s">
        <v>82</v>
      </c>
      <c r="K33" s="15"/>
      <c r="L33" s="4">
        <v>61.66</v>
      </c>
      <c r="M33" s="13">
        <v>0</v>
      </c>
      <c r="N33" s="4">
        <v>25.53</v>
      </c>
      <c r="O33" s="4">
        <v>0.09</v>
      </c>
      <c r="P33" s="4">
        <v>12.58</v>
      </c>
      <c r="Q33" s="13">
        <v>0</v>
      </c>
      <c r="R33" s="4">
        <v>0</v>
      </c>
      <c r="S33" s="4">
        <v>0.03</v>
      </c>
      <c r="T33" s="4">
        <v>0.07</v>
      </c>
      <c r="U33" s="4">
        <v>0</v>
      </c>
      <c r="V33" s="13">
        <v>0</v>
      </c>
      <c r="W33" s="4">
        <f t="shared" si="1"/>
        <v>99.96</v>
      </c>
      <c r="X33" s="22"/>
      <c r="Y33" s="13">
        <f t="shared" si="0"/>
        <v>4.901430842607313</v>
      </c>
      <c r="Z33" s="4">
        <f t="shared" si="4"/>
        <v>2.037360890302067</v>
      </c>
      <c r="AA33" s="3">
        <f t="shared" si="2"/>
        <v>100</v>
      </c>
      <c r="AB33" s="3">
        <f t="shared" si="3"/>
        <v>0</v>
      </c>
    </row>
    <row r="34" spans="1:28" s="23" customFormat="1" ht="12.75">
      <c r="A34" s="27" t="s">
        <v>51</v>
      </c>
      <c r="B34" s="27" t="s">
        <v>51</v>
      </c>
      <c r="C34" s="27" t="s">
        <v>51</v>
      </c>
      <c r="D34" s="27" t="s">
        <v>51</v>
      </c>
      <c r="E34" s="1" t="s">
        <v>92</v>
      </c>
      <c r="F34" s="15">
        <v>7</v>
      </c>
      <c r="G34" s="27" t="s">
        <v>51</v>
      </c>
      <c r="H34" s="27" t="s">
        <v>51</v>
      </c>
      <c r="I34" s="27" t="s">
        <v>51</v>
      </c>
      <c r="J34" s="26" t="s">
        <v>83</v>
      </c>
      <c r="K34" s="15"/>
      <c r="L34" s="4">
        <v>63.52</v>
      </c>
      <c r="M34" s="13">
        <v>0</v>
      </c>
      <c r="N34" s="4">
        <v>14.8</v>
      </c>
      <c r="O34" s="4">
        <v>0.23</v>
      </c>
      <c r="P34" s="4">
        <v>11.22</v>
      </c>
      <c r="Q34" s="13">
        <v>0</v>
      </c>
      <c r="R34" s="4">
        <v>0.07</v>
      </c>
      <c r="S34" s="4">
        <v>0.01</v>
      </c>
      <c r="T34" s="4">
        <v>0.21</v>
      </c>
      <c r="U34" s="4">
        <v>9.89</v>
      </c>
      <c r="V34" s="13">
        <v>0</v>
      </c>
      <c r="W34" s="4">
        <f t="shared" si="1"/>
        <v>99.95</v>
      </c>
      <c r="X34" s="22"/>
      <c r="Y34" s="13">
        <f t="shared" si="0"/>
        <v>5.661319073083779</v>
      </c>
      <c r="Z34" s="4">
        <f t="shared" si="4"/>
        <v>2.2263814616755795</v>
      </c>
      <c r="AA34" s="3">
        <f t="shared" si="2"/>
        <v>59.94329688132848</v>
      </c>
      <c r="AB34" s="3">
        <f t="shared" si="3"/>
        <v>40.05670311867153</v>
      </c>
    </row>
    <row r="35" spans="1:28" s="23" customFormat="1" ht="12.75">
      <c r="A35" s="27">
        <v>488</v>
      </c>
      <c r="B35" s="27"/>
      <c r="C35" s="1" t="s">
        <v>84</v>
      </c>
      <c r="D35" s="27">
        <v>77</v>
      </c>
      <c r="E35" s="1" t="s">
        <v>85</v>
      </c>
      <c r="F35" s="15" t="s">
        <v>86</v>
      </c>
      <c r="G35" s="1" t="s">
        <v>22</v>
      </c>
      <c r="H35" s="1">
        <v>100</v>
      </c>
      <c r="I35" s="27">
        <v>3.4</v>
      </c>
      <c r="J35" s="26" t="s">
        <v>87</v>
      </c>
      <c r="K35" s="15"/>
      <c r="L35" s="4">
        <v>56.648</v>
      </c>
      <c r="M35" s="13">
        <v>0</v>
      </c>
      <c r="N35" s="4">
        <v>24.488</v>
      </c>
      <c r="O35" s="4">
        <v>0</v>
      </c>
      <c r="P35" s="4">
        <v>13.555</v>
      </c>
      <c r="Q35" s="13">
        <v>0</v>
      </c>
      <c r="R35" s="4">
        <v>0.058</v>
      </c>
      <c r="S35" s="4">
        <v>0.025</v>
      </c>
      <c r="T35" s="4">
        <v>0.168</v>
      </c>
      <c r="U35" s="4">
        <v>5.059</v>
      </c>
      <c r="V35" s="13">
        <v>0</v>
      </c>
      <c r="W35" s="4">
        <f t="shared" si="1"/>
        <v>100.00100000000002</v>
      </c>
      <c r="X35" s="22"/>
      <c r="Y35" s="13">
        <f t="shared" si="0"/>
        <v>4.179122095167835</v>
      </c>
      <c r="Z35" s="4">
        <f t="shared" si="4"/>
        <v>2.198303209147916</v>
      </c>
      <c r="AA35" s="3">
        <f t="shared" si="2"/>
        <v>82.87812637492807</v>
      </c>
      <c r="AB35" s="3">
        <f t="shared" si="3"/>
        <v>17.12187362507192</v>
      </c>
    </row>
    <row r="36" spans="1:28" s="23" customFormat="1" ht="12.75">
      <c r="A36" s="27">
        <v>481</v>
      </c>
      <c r="B36" s="27"/>
      <c r="C36" s="1" t="s">
        <v>88</v>
      </c>
      <c r="D36" s="27">
        <v>77</v>
      </c>
      <c r="E36" s="1" t="s">
        <v>89</v>
      </c>
      <c r="F36" s="15" t="s">
        <v>86</v>
      </c>
      <c r="G36" s="1" t="s">
        <v>22</v>
      </c>
      <c r="H36" s="1">
        <v>100</v>
      </c>
      <c r="I36" s="27">
        <v>3.3</v>
      </c>
      <c r="J36" s="26" t="s">
        <v>93</v>
      </c>
      <c r="K36" s="15"/>
      <c r="L36" s="4">
        <v>55.617</v>
      </c>
      <c r="M36" s="13">
        <v>0</v>
      </c>
      <c r="N36" s="4">
        <v>28.738</v>
      </c>
      <c r="O36" s="4">
        <v>0.113</v>
      </c>
      <c r="P36" s="4">
        <v>14.275</v>
      </c>
      <c r="Q36" s="13">
        <v>0</v>
      </c>
      <c r="R36" s="4">
        <v>0.014</v>
      </c>
      <c r="S36" s="4">
        <v>0.082</v>
      </c>
      <c r="T36" s="4">
        <v>0.224</v>
      </c>
      <c r="U36" s="4">
        <v>0.938</v>
      </c>
      <c r="V36" s="13">
        <v>0</v>
      </c>
      <c r="W36" s="4">
        <f t="shared" si="1"/>
        <v>100.00099999999999</v>
      </c>
      <c r="X36" s="22"/>
      <c r="Y36" s="13">
        <f t="shared" si="0"/>
        <v>3.896112084063047</v>
      </c>
      <c r="Z36" s="4">
        <f t="shared" si="4"/>
        <v>2.101295971978984</v>
      </c>
      <c r="AA36" s="3">
        <f t="shared" si="2"/>
        <v>96.83919665723144</v>
      </c>
      <c r="AB36" s="3">
        <f t="shared" si="3"/>
        <v>3.1608033427685673</v>
      </c>
    </row>
    <row r="37" spans="1:28" s="23" customFormat="1" ht="12.75">
      <c r="A37" s="27">
        <v>483</v>
      </c>
      <c r="B37" s="27"/>
      <c r="C37" s="1" t="s">
        <v>94</v>
      </c>
      <c r="D37" s="27">
        <v>77</v>
      </c>
      <c r="E37" s="1" t="s">
        <v>89</v>
      </c>
      <c r="F37" s="15" t="s">
        <v>86</v>
      </c>
      <c r="G37" s="1" t="s">
        <v>22</v>
      </c>
      <c r="H37" s="1">
        <v>120</v>
      </c>
      <c r="I37" s="27">
        <v>3.3</v>
      </c>
      <c r="J37" s="26" t="s">
        <v>95</v>
      </c>
      <c r="K37" s="15"/>
      <c r="L37" s="4">
        <v>54.728</v>
      </c>
      <c r="M37" s="13">
        <v>0</v>
      </c>
      <c r="N37" s="4">
        <v>30.138</v>
      </c>
      <c r="O37" s="4">
        <v>0.059</v>
      </c>
      <c r="P37" s="4">
        <v>14.323</v>
      </c>
      <c r="Q37" s="13">
        <v>0</v>
      </c>
      <c r="R37" s="4">
        <v>0.046</v>
      </c>
      <c r="S37" s="4">
        <v>0.089</v>
      </c>
      <c r="T37" s="4">
        <v>0.131</v>
      </c>
      <c r="U37" s="4">
        <v>0.049</v>
      </c>
      <c r="V37" s="13">
        <v>0</v>
      </c>
      <c r="W37" s="4">
        <f t="shared" si="1"/>
        <v>99.563</v>
      </c>
      <c r="X37" s="22"/>
      <c r="Y37" s="13">
        <f t="shared" si="0"/>
        <v>3.820987223347064</v>
      </c>
      <c r="Z37" s="4">
        <f t="shared" si="4"/>
        <v>2.126160720519444</v>
      </c>
      <c r="AA37" s="3">
        <f t="shared" si="2"/>
        <v>99.83767847086494</v>
      </c>
      <c r="AB37" s="3">
        <f t="shared" si="3"/>
        <v>0.16232152913505812</v>
      </c>
    </row>
    <row r="38" spans="1:26" s="23" customFormat="1" ht="12.75">
      <c r="A38" s="15"/>
      <c r="C38" s="25"/>
      <c r="D38" s="15"/>
      <c r="E38" s="15"/>
      <c r="F38" s="15"/>
      <c r="G38" s="15"/>
      <c r="H38" s="15"/>
      <c r="I38" s="20"/>
      <c r="J38" s="21"/>
      <c r="K38" s="1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4"/>
      <c r="X38" s="22"/>
      <c r="Y38" s="20"/>
      <c r="Z38" s="3"/>
    </row>
    <row r="39" spans="12:25" ht="12.75"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7:25" ht="15.75">
      <c r="G40" s="16" t="s">
        <v>49</v>
      </c>
      <c r="L40" s="13"/>
      <c r="M40" s="13"/>
      <c r="N40" s="16" t="s">
        <v>49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2:25" ht="12.75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2:25" ht="12.75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2.75"/>
    <row r="44" spans="1:24" ht="12.75">
      <c r="A44" s="8" t="s">
        <v>2</v>
      </c>
      <c r="B44" s="8" t="s">
        <v>36</v>
      </c>
      <c r="C44" s="8" t="s">
        <v>31</v>
      </c>
      <c r="D44" s="8" t="s">
        <v>0</v>
      </c>
      <c r="E44" s="8" t="s">
        <v>1</v>
      </c>
      <c r="F44" s="8"/>
      <c r="G44" s="8" t="s">
        <v>3</v>
      </c>
      <c r="H44" s="8" t="s">
        <v>17</v>
      </c>
      <c r="I44" s="9" t="s">
        <v>18</v>
      </c>
      <c r="J44" s="10" t="s">
        <v>23</v>
      </c>
      <c r="M44" s="8" t="s">
        <v>39</v>
      </c>
      <c r="N44" s="8" t="s">
        <v>40</v>
      </c>
      <c r="O44" s="8" t="s">
        <v>41</v>
      </c>
      <c r="P44" s="8" t="s">
        <v>42</v>
      </c>
      <c r="Q44" s="8" t="s">
        <v>43</v>
      </c>
      <c r="R44" s="8" t="s">
        <v>44</v>
      </c>
      <c r="S44" s="8" t="s">
        <v>45</v>
      </c>
      <c r="T44" s="8" t="s">
        <v>46</v>
      </c>
      <c r="U44" s="8" t="s">
        <v>47</v>
      </c>
      <c r="V44" s="8" t="s">
        <v>48</v>
      </c>
      <c r="W44" s="8" t="s">
        <v>38</v>
      </c>
      <c r="X44" s="8"/>
    </row>
    <row r="45" ht="12.75"/>
    <row r="46" spans="1:24" ht="12.75">
      <c r="A46" s="1">
        <v>83</v>
      </c>
      <c r="B46" s="1">
        <v>11</v>
      </c>
      <c r="C46" s="11" t="s">
        <v>32</v>
      </c>
      <c r="D46" s="1">
        <v>7</v>
      </c>
      <c r="E46" s="1" t="s">
        <v>15</v>
      </c>
      <c r="F46" s="1">
        <v>5</v>
      </c>
      <c r="G46" s="1" t="s">
        <v>16</v>
      </c>
      <c r="H46" s="1">
        <v>100</v>
      </c>
      <c r="I46" s="3">
        <v>3.8</v>
      </c>
      <c r="M46" s="13">
        <f aca="true" t="shared" si="5" ref="M46:M53">M11*61.98/2</f>
        <v>0</v>
      </c>
      <c r="N46" s="13">
        <f aca="true" t="shared" si="6" ref="N46:N53">N11*40.3</f>
        <v>787.9455999999999</v>
      </c>
      <c r="O46" s="13">
        <f aca="true" t="shared" si="7" ref="O46:O53">O11*101.96/2</f>
        <v>0</v>
      </c>
      <c r="P46" s="13">
        <f aca="true" t="shared" si="8" ref="P46:P53">P11*60.09</f>
        <v>830.14335</v>
      </c>
      <c r="Q46" s="13">
        <f aca="true" t="shared" si="9" ref="Q46:Q53">Q11*141.94/2</f>
        <v>0</v>
      </c>
      <c r="R46" s="13">
        <f aca="true" t="shared" si="10" ref="R46:R53">R11*56.08</f>
        <v>8.131599999999999</v>
      </c>
      <c r="S46" s="13">
        <f aca="true" t="shared" si="11" ref="S46:S53">S11*151.99/2</f>
        <v>4.939675</v>
      </c>
      <c r="T46" s="13">
        <f aca="true" t="shared" si="12" ref="T46:T53">T11*70.94</f>
        <v>19.43756</v>
      </c>
      <c r="U46" s="13">
        <f aca="true" t="shared" si="13" ref="U46:U53">U11*71.85</f>
        <v>773.7526499999999</v>
      </c>
      <c r="V46" s="13">
        <f aca="true" t="shared" si="14" ref="V46:V53">V11*74.69</f>
        <v>0</v>
      </c>
      <c r="W46" s="13">
        <f>SUM(M46:V46)</f>
        <v>2424.350435</v>
      </c>
      <c r="X46" s="13"/>
    </row>
    <row r="47" spans="1:24" ht="12.75">
      <c r="A47" s="1">
        <v>120</v>
      </c>
      <c r="C47" s="11" t="s">
        <v>32</v>
      </c>
      <c r="D47" s="1">
        <v>7</v>
      </c>
      <c r="E47" s="1" t="s">
        <v>21</v>
      </c>
      <c r="F47" s="1" t="s">
        <v>67</v>
      </c>
      <c r="G47" s="1" t="s">
        <v>22</v>
      </c>
      <c r="H47" s="1">
        <v>100</v>
      </c>
      <c r="I47" s="3">
        <v>3.8</v>
      </c>
      <c r="J47" s="4" t="s">
        <v>24</v>
      </c>
      <c r="M47" s="13">
        <f t="shared" si="5"/>
        <v>0</v>
      </c>
      <c r="N47" s="13">
        <f t="shared" si="6"/>
        <v>789.1546</v>
      </c>
      <c r="O47" s="13">
        <f t="shared" si="7"/>
        <v>0</v>
      </c>
      <c r="P47" s="13">
        <f t="shared" si="8"/>
        <v>834.8303700000001</v>
      </c>
      <c r="Q47" s="13">
        <f t="shared" si="9"/>
        <v>0</v>
      </c>
      <c r="R47" s="13">
        <f t="shared" si="10"/>
        <v>7.34648</v>
      </c>
      <c r="S47" s="13">
        <f t="shared" si="11"/>
        <v>1.8998750000000002</v>
      </c>
      <c r="T47" s="13">
        <f t="shared" si="12"/>
        <v>7.306819999999999</v>
      </c>
      <c r="U47" s="13">
        <f t="shared" si="13"/>
        <v>645.7878</v>
      </c>
      <c r="V47" s="13">
        <f t="shared" si="14"/>
        <v>0</v>
      </c>
      <c r="W47" s="13">
        <f aca="true" t="shared" si="15" ref="W47:W56">SUM(M47:V47)</f>
        <v>2286.325945</v>
      </c>
      <c r="X47" s="13"/>
    </row>
    <row r="48" spans="1:24" ht="12.75">
      <c r="A48" s="1">
        <v>122</v>
      </c>
      <c r="B48" s="1">
        <v>10</v>
      </c>
      <c r="C48" s="11" t="s">
        <v>32</v>
      </c>
      <c r="D48" s="1">
        <v>7</v>
      </c>
      <c r="E48" s="1" t="s">
        <v>21</v>
      </c>
      <c r="F48" s="1" t="s">
        <v>67</v>
      </c>
      <c r="G48" s="1" t="s">
        <v>22</v>
      </c>
      <c r="H48" s="1">
        <v>80</v>
      </c>
      <c r="I48" s="3">
        <v>3.8</v>
      </c>
      <c r="J48" s="4" t="s">
        <v>25</v>
      </c>
      <c r="M48" s="13">
        <f t="shared" si="5"/>
        <v>0</v>
      </c>
      <c r="N48" s="13">
        <f t="shared" si="6"/>
        <v>788.6709999999999</v>
      </c>
      <c r="O48" s="13">
        <f t="shared" si="7"/>
        <v>3.41566</v>
      </c>
      <c r="P48" s="13">
        <f t="shared" si="8"/>
        <v>858.6861</v>
      </c>
      <c r="Q48" s="13">
        <f t="shared" si="9"/>
        <v>0</v>
      </c>
      <c r="R48" s="13">
        <f t="shared" si="10"/>
        <v>4.82288</v>
      </c>
      <c r="S48" s="13">
        <f t="shared" si="11"/>
        <v>1.8238800000000002</v>
      </c>
      <c r="T48" s="13">
        <f t="shared" si="12"/>
        <v>9.71878</v>
      </c>
      <c r="U48" s="13">
        <f t="shared" si="13"/>
        <v>631.4177999999999</v>
      </c>
      <c r="V48" s="13">
        <f t="shared" si="14"/>
        <v>0</v>
      </c>
      <c r="W48" s="13">
        <f t="shared" si="15"/>
        <v>2298.5561</v>
      </c>
      <c r="X48" s="13"/>
    </row>
    <row r="49" spans="1:24" ht="12.75">
      <c r="A49" s="1">
        <v>123</v>
      </c>
      <c r="B49" s="1">
        <v>12</v>
      </c>
      <c r="C49" s="11" t="s">
        <v>32</v>
      </c>
      <c r="D49" s="1">
        <v>7</v>
      </c>
      <c r="E49" s="1" t="s">
        <v>15</v>
      </c>
      <c r="F49" s="1">
        <v>5</v>
      </c>
      <c r="G49" s="1" t="s">
        <v>22</v>
      </c>
      <c r="H49" s="1">
        <v>100</v>
      </c>
      <c r="I49" s="3">
        <v>3.4</v>
      </c>
      <c r="J49" s="4" t="s">
        <v>26</v>
      </c>
      <c r="M49" s="13">
        <f t="shared" si="5"/>
        <v>0</v>
      </c>
      <c r="N49" s="13">
        <f t="shared" si="6"/>
        <v>1073.9144</v>
      </c>
      <c r="O49" s="13">
        <f t="shared" si="7"/>
        <v>4.63918</v>
      </c>
      <c r="P49" s="13">
        <f t="shared" si="8"/>
        <v>854.3596200000001</v>
      </c>
      <c r="Q49" s="13">
        <f t="shared" si="9"/>
        <v>0</v>
      </c>
      <c r="R49" s="13">
        <f t="shared" si="10"/>
        <v>4.3742399999999995</v>
      </c>
      <c r="S49" s="13">
        <f t="shared" si="11"/>
        <v>4.787685000000001</v>
      </c>
      <c r="T49" s="13">
        <f t="shared" si="12"/>
        <v>5.17862</v>
      </c>
      <c r="U49" s="13">
        <f t="shared" si="13"/>
        <v>21.842399999999998</v>
      </c>
      <c r="V49" s="13">
        <f t="shared" si="14"/>
        <v>0</v>
      </c>
      <c r="W49" s="13">
        <f t="shared" si="15"/>
        <v>1969.096145</v>
      </c>
      <c r="X49" s="13"/>
    </row>
    <row r="50" spans="1:24" ht="12.75">
      <c r="A50" s="1">
        <v>124</v>
      </c>
      <c r="C50" s="11" t="s">
        <v>32</v>
      </c>
      <c r="D50" s="1">
        <v>7</v>
      </c>
      <c r="E50" s="1" t="s">
        <v>15</v>
      </c>
      <c r="F50" s="1">
        <v>5</v>
      </c>
      <c r="G50" s="1" t="s">
        <v>22</v>
      </c>
      <c r="H50" s="1">
        <v>100</v>
      </c>
      <c r="I50" s="3">
        <v>3.8</v>
      </c>
      <c r="J50" s="4" t="s">
        <v>25</v>
      </c>
      <c r="M50" s="13">
        <f t="shared" si="5"/>
        <v>0</v>
      </c>
      <c r="N50" s="13">
        <f t="shared" si="6"/>
        <v>769.8105999999999</v>
      </c>
      <c r="O50" s="13">
        <f t="shared" si="7"/>
        <v>4.0784</v>
      </c>
      <c r="P50" s="13">
        <f t="shared" si="8"/>
        <v>818.60607</v>
      </c>
      <c r="Q50" s="13">
        <f t="shared" si="9"/>
        <v>0</v>
      </c>
      <c r="R50" s="13">
        <f t="shared" si="10"/>
        <v>5.832319999999999</v>
      </c>
      <c r="S50" s="13">
        <f t="shared" si="11"/>
        <v>2.2038550000000003</v>
      </c>
      <c r="T50" s="13">
        <f t="shared" si="12"/>
        <v>16.59996</v>
      </c>
      <c r="U50" s="13">
        <f t="shared" si="13"/>
        <v>736.82175</v>
      </c>
      <c r="V50" s="13">
        <f t="shared" si="14"/>
        <v>5.37768</v>
      </c>
      <c r="W50" s="13">
        <f t="shared" si="15"/>
        <v>2359.330635</v>
      </c>
      <c r="X50" s="13"/>
    </row>
    <row r="51" spans="1:24" ht="12.75">
      <c r="A51" s="1">
        <v>254</v>
      </c>
      <c r="B51" s="1" t="s">
        <v>37</v>
      </c>
      <c r="C51" s="14" t="s">
        <v>33</v>
      </c>
      <c r="D51" s="1">
        <v>77</v>
      </c>
      <c r="E51" s="1" t="s">
        <v>34</v>
      </c>
      <c r="F51" s="1">
        <v>3</v>
      </c>
      <c r="G51" s="1" t="s">
        <v>22</v>
      </c>
      <c r="H51" s="1">
        <v>80</v>
      </c>
      <c r="J51" s="4" t="s">
        <v>35</v>
      </c>
      <c r="M51" s="13">
        <f t="shared" si="5"/>
        <v>0</v>
      </c>
      <c r="N51" s="13">
        <f t="shared" si="6"/>
        <v>667.8113</v>
      </c>
      <c r="O51" s="13">
        <f t="shared" si="7"/>
        <v>0</v>
      </c>
      <c r="P51" s="13">
        <f t="shared" si="8"/>
        <v>840.7792800000001</v>
      </c>
      <c r="Q51" s="13">
        <f t="shared" si="9"/>
        <v>0</v>
      </c>
      <c r="R51" s="13">
        <f t="shared" si="10"/>
        <v>15.19768</v>
      </c>
      <c r="S51" s="13">
        <f t="shared" si="11"/>
        <v>3.4957700000000003</v>
      </c>
      <c r="T51" s="13">
        <f t="shared" si="12"/>
        <v>15.9615</v>
      </c>
      <c r="U51" s="13">
        <f t="shared" si="13"/>
        <v>932.6848499999999</v>
      </c>
      <c r="V51" s="13">
        <f t="shared" si="14"/>
        <v>3.95857</v>
      </c>
      <c r="W51" s="13">
        <f t="shared" si="15"/>
        <v>2479.8889499999996</v>
      </c>
      <c r="X51" s="13"/>
    </row>
    <row r="52" spans="1:24" ht="12.75">
      <c r="A52" s="1">
        <v>136</v>
      </c>
      <c r="B52" s="1">
        <v>13</v>
      </c>
      <c r="C52" s="11" t="s">
        <v>32</v>
      </c>
      <c r="D52" s="1">
        <v>7</v>
      </c>
      <c r="E52" s="1" t="s">
        <v>27</v>
      </c>
      <c r="F52" s="1">
        <v>9</v>
      </c>
      <c r="G52" s="1" t="s">
        <v>22</v>
      </c>
      <c r="H52" s="1">
        <v>120</v>
      </c>
      <c r="I52" s="3">
        <v>3.2</v>
      </c>
      <c r="J52" s="4" t="s">
        <v>28</v>
      </c>
      <c r="M52" s="13">
        <f t="shared" si="5"/>
        <v>0</v>
      </c>
      <c r="N52" s="13">
        <f t="shared" si="6"/>
        <v>1126.3446999999999</v>
      </c>
      <c r="O52" s="13">
        <f t="shared" si="7"/>
        <v>3.8234999999999997</v>
      </c>
      <c r="P52" s="13">
        <f t="shared" si="8"/>
        <v>872.3866200000001</v>
      </c>
      <c r="Q52" s="13">
        <f t="shared" si="9"/>
        <v>0</v>
      </c>
      <c r="R52" s="13">
        <f t="shared" si="10"/>
        <v>1.90672</v>
      </c>
      <c r="S52" s="13">
        <f t="shared" si="11"/>
        <v>7.14353</v>
      </c>
      <c r="T52" s="13">
        <f t="shared" si="12"/>
        <v>10.853819999999999</v>
      </c>
      <c r="U52" s="13">
        <f t="shared" si="13"/>
        <v>4.5984</v>
      </c>
      <c r="V52" s="13">
        <f t="shared" si="14"/>
        <v>0</v>
      </c>
      <c r="W52" s="13">
        <f t="shared" si="15"/>
        <v>2027.05729</v>
      </c>
      <c r="X52" s="13"/>
    </row>
    <row r="53" spans="1:24" ht="12.75">
      <c r="A53" s="1">
        <v>137</v>
      </c>
      <c r="C53" s="11" t="s">
        <v>32</v>
      </c>
      <c r="D53" s="1">
        <v>7</v>
      </c>
      <c r="E53" s="1" t="s">
        <v>27</v>
      </c>
      <c r="F53" s="1" t="s">
        <v>69</v>
      </c>
      <c r="G53" s="1" t="s">
        <v>22</v>
      </c>
      <c r="H53" s="1">
        <v>100</v>
      </c>
      <c r="I53" s="3">
        <v>3.2</v>
      </c>
      <c r="J53" s="4" t="s">
        <v>28</v>
      </c>
      <c r="M53" s="13">
        <f t="shared" si="5"/>
        <v>0</v>
      </c>
      <c r="N53" s="13">
        <f t="shared" si="6"/>
        <v>1103.3334</v>
      </c>
      <c r="O53" s="13">
        <f t="shared" si="7"/>
        <v>3.0078199999999997</v>
      </c>
      <c r="P53" s="13">
        <f t="shared" si="8"/>
        <v>873.1077</v>
      </c>
      <c r="Q53" s="13">
        <f t="shared" si="9"/>
        <v>0</v>
      </c>
      <c r="R53" s="13">
        <f t="shared" si="10"/>
        <v>2.07496</v>
      </c>
      <c r="S53" s="13">
        <f t="shared" si="11"/>
        <v>4.71169</v>
      </c>
      <c r="T53" s="13">
        <f t="shared" si="12"/>
        <v>10.286299999999999</v>
      </c>
      <c r="U53" s="13">
        <f t="shared" si="13"/>
        <v>2.4429</v>
      </c>
      <c r="V53" s="13">
        <f t="shared" si="14"/>
        <v>0</v>
      </c>
      <c r="W53" s="13">
        <f t="shared" si="15"/>
        <v>1998.96477</v>
      </c>
      <c r="X53" s="13"/>
    </row>
    <row r="54" spans="1:24" ht="12.75">
      <c r="A54" s="1">
        <v>593</v>
      </c>
      <c r="C54" s="1" t="s">
        <v>57</v>
      </c>
      <c r="D54" s="1">
        <v>77</v>
      </c>
      <c r="E54" s="1" t="s">
        <v>58</v>
      </c>
      <c r="F54" s="1">
        <v>113</v>
      </c>
      <c r="G54" s="1" t="s">
        <v>22</v>
      </c>
      <c r="H54" s="1">
        <v>100</v>
      </c>
      <c r="I54" s="3">
        <v>3.7</v>
      </c>
      <c r="J54" s="4" t="s">
        <v>59</v>
      </c>
      <c r="M54" s="13">
        <f aca="true" t="shared" si="16" ref="M54:M72">M19*61.98/2</f>
        <v>0</v>
      </c>
      <c r="N54" s="13">
        <f aca="true" t="shared" si="17" ref="N54:N72">N19*40.3</f>
        <v>709.0784999999998</v>
      </c>
      <c r="O54" s="13">
        <f aca="true" t="shared" si="18" ref="O54:O72">O19*101.96/2</f>
        <v>0</v>
      </c>
      <c r="P54" s="13">
        <f aca="true" t="shared" si="19" ref="P54:P72">P19*60.09</f>
        <v>860.7291600000001</v>
      </c>
      <c r="Q54" s="13">
        <f aca="true" t="shared" si="20" ref="Q54:Q72">Q19*141.94/2</f>
        <v>0</v>
      </c>
      <c r="R54" s="13">
        <f aca="true" t="shared" si="21" ref="R54:R72">R19*56.08</f>
        <v>7.62688</v>
      </c>
      <c r="S54" s="13">
        <f aca="true" t="shared" si="22" ref="S54:S72">S19*151.99/2</f>
        <v>2.73582</v>
      </c>
      <c r="T54" s="13">
        <f aca="true" t="shared" si="23" ref="T54:T72">T19*70.94</f>
        <v>18.23158</v>
      </c>
      <c r="U54" s="13">
        <f aca="true" t="shared" si="24" ref="U54:U72">U19*71.85</f>
        <v>822.03585</v>
      </c>
      <c r="V54" s="13">
        <f aca="true" t="shared" si="25" ref="V54:V72">V19*74.69</f>
        <v>0</v>
      </c>
      <c r="W54" s="13">
        <f t="shared" si="15"/>
        <v>2420.43779</v>
      </c>
      <c r="X54" s="13"/>
    </row>
    <row r="55" spans="1:24" ht="12.75">
      <c r="A55" s="1">
        <v>588</v>
      </c>
      <c r="C55" s="1" t="s">
        <v>57</v>
      </c>
      <c r="D55" s="1">
        <v>77</v>
      </c>
      <c r="E55" s="1" t="s">
        <v>58</v>
      </c>
      <c r="F55" s="1">
        <v>114</v>
      </c>
      <c r="G55" s="1" t="s">
        <v>22</v>
      </c>
      <c r="H55" s="1">
        <v>120</v>
      </c>
      <c r="I55" s="3">
        <v>3.4</v>
      </c>
      <c r="J55" s="4" t="s">
        <v>60</v>
      </c>
      <c r="M55" s="13">
        <f t="shared" si="16"/>
        <v>0</v>
      </c>
      <c r="N55" s="13">
        <f t="shared" si="17"/>
        <v>974.1718999999998</v>
      </c>
      <c r="O55" s="13">
        <f t="shared" si="18"/>
        <v>6.32152</v>
      </c>
      <c r="P55" s="13">
        <f t="shared" si="19"/>
        <v>873.1677900000001</v>
      </c>
      <c r="Q55" s="13">
        <f t="shared" si="20"/>
        <v>0</v>
      </c>
      <c r="R55" s="13">
        <f t="shared" si="21"/>
        <v>4.03776</v>
      </c>
      <c r="S55" s="13">
        <f t="shared" si="22"/>
        <v>4.407710000000001</v>
      </c>
      <c r="T55" s="13">
        <f t="shared" si="23"/>
        <v>11.06664</v>
      </c>
      <c r="U55" s="13">
        <f t="shared" si="24"/>
        <v>196.94084999999998</v>
      </c>
      <c r="V55" s="13">
        <f t="shared" si="25"/>
        <v>0</v>
      </c>
      <c r="W55" s="13">
        <f t="shared" si="15"/>
        <v>2070.11417</v>
      </c>
      <c r="X55" s="13"/>
    </row>
    <row r="56" spans="1:24" ht="12.75">
      <c r="A56" s="1">
        <v>588</v>
      </c>
      <c r="C56" s="1" t="s">
        <v>57</v>
      </c>
      <c r="D56" s="1">
        <v>77</v>
      </c>
      <c r="E56" s="1" t="s">
        <v>58</v>
      </c>
      <c r="F56" s="1">
        <v>114</v>
      </c>
      <c r="G56" s="1" t="s">
        <v>22</v>
      </c>
      <c r="H56" s="1">
        <v>120</v>
      </c>
      <c r="I56" s="3">
        <v>3.4</v>
      </c>
      <c r="J56" s="4" t="s">
        <v>60</v>
      </c>
      <c r="M56" s="13">
        <f t="shared" si="16"/>
        <v>0</v>
      </c>
      <c r="N56" s="13">
        <f t="shared" si="17"/>
        <v>998.0295</v>
      </c>
      <c r="O56" s="13">
        <f t="shared" si="18"/>
        <v>1.8352799999999998</v>
      </c>
      <c r="P56" s="13">
        <f t="shared" si="19"/>
        <v>874.97049</v>
      </c>
      <c r="Q56" s="13">
        <f t="shared" si="20"/>
        <v>0</v>
      </c>
      <c r="R56" s="13">
        <f t="shared" si="21"/>
        <v>4.878959999999999</v>
      </c>
      <c r="S56" s="13">
        <f t="shared" si="22"/>
        <v>3.0398</v>
      </c>
      <c r="T56" s="13">
        <f t="shared" si="23"/>
        <v>16.6709</v>
      </c>
      <c r="U56" s="13">
        <f t="shared" si="24"/>
        <v>300.54855</v>
      </c>
      <c r="V56" s="13">
        <f t="shared" si="25"/>
        <v>0</v>
      </c>
      <c r="W56" s="13">
        <f t="shared" si="15"/>
        <v>2199.97348</v>
      </c>
      <c r="X56" s="13"/>
    </row>
    <row r="57" spans="1:24" ht="12.75">
      <c r="A57" s="1">
        <v>591</v>
      </c>
      <c r="C57" s="1" t="s">
        <v>57</v>
      </c>
      <c r="D57" s="1">
        <v>77</v>
      </c>
      <c r="E57" s="1" t="s">
        <v>58</v>
      </c>
      <c r="F57" s="1">
        <v>115</v>
      </c>
      <c r="G57" s="1" t="s">
        <v>22</v>
      </c>
      <c r="H57" s="1">
        <v>120</v>
      </c>
      <c r="I57" s="3">
        <v>3.7</v>
      </c>
      <c r="J57" s="4" t="s">
        <v>63</v>
      </c>
      <c r="M57" s="13">
        <f t="shared" si="16"/>
        <v>0</v>
      </c>
      <c r="N57" s="13">
        <f t="shared" si="17"/>
        <v>742.4066</v>
      </c>
      <c r="O57" s="13">
        <f t="shared" si="18"/>
        <v>0</v>
      </c>
      <c r="P57" s="13">
        <f t="shared" si="19"/>
        <v>854.4798000000001</v>
      </c>
      <c r="Q57" s="13">
        <f t="shared" si="20"/>
        <v>26.61375</v>
      </c>
      <c r="R57" s="13">
        <f t="shared" si="21"/>
        <v>7.8512</v>
      </c>
      <c r="S57" s="13">
        <f t="shared" si="22"/>
        <v>3.267785</v>
      </c>
      <c r="T57" s="13">
        <f t="shared" si="23"/>
        <v>19.934140000000003</v>
      </c>
      <c r="U57" s="13">
        <f t="shared" si="24"/>
        <v>654.1223999999999</v>
      </c>
      <c r="V57" s="13">
        <f t="shared" si="25"/>
        <v>0</v>
      </c>
      <c r="W57" s="13">
        <f>SUM(M57:V57)</f>
        <v>2308.675675</v>
      </c>
      <c r="X57" s="13"/>
    </row>
    <row r="58" spans="1:24" ht="12.75">
      <c r="A58" s="1">
        <v>593</v>
      </c>
      <c r="C58" s="1" t="s">
        <v>61</v>
      </c>
      <c r="D58" s="1">
        <v>77</v>
      </c>
      <c r="E58" s="1" t="s">
        <v>62</v>
      </c>
      <c r="F58" s="1" t="s">
        <v>68</v>
      </c>
      <c r="G58" s="1" t="s">
        <v>22</v>
      </c>
      <c r="H58" s="1">
        <v>100</v>
      </c>
      <c r="I58" s="3">
        <v>3.7</v>
      </c>
      <c r="J58" s="4" t="s">
        <v>64</v>
      </c>
      <c r="M58" s="13">
        <f t="shared" si="16"/>
        <v>0</v>
      </c>
      <c r="N58" s="13">
        <f t="shared" si="17"/>
        <v>881.3206999999999</v>
      </c>
      <c r="O58" s="13">
        <f t="shared" si="18"/>
        <v>3.7215399999999996</v>
      </c>
      <c r="P58" s="13">
        <f t="shared" si="19"/>
        <v>815.3612100000001</v>
      </c>
      <c r="Q58" s="13">
        <f t="shared" si="20"/>
        <v>0</v>
      </c>
      <c r="R58" s="13">
        <f t="shared" si="21"/>
        <v>2.63576</v>
      </c>
      <c r="S58" s="13">
        <f t="shared" si="22"/>
        <v>3.4957700000000003</v>
      </c>
      <c r="T58" s="13">
        <f t="shared" si="23"/>
        <v>16.3162</v>
      </c>
      <c r="U58" s="13">
        <f t="shared" si="24"/>
        <v>510.20685</v>
      </c>
      <c r="V58" s="13">
        <f t="shared" si="25"/>
        <v>0</v>
      </c>
      <c r="W58" s="13">
        <f>SUM(M58:V58)</f>
        <v>2233.0580299999997</v>
      </c>
      <c r="X58" s="13"/>
    </row>
    <row r="59" spans="1:24" ht="12.75">
      <c r="A59" s="1">
        <v>552</v>
      </c>
      <c r="B59"/>
      <c r="C59" s="14" t="s">
        <v>52</v>
      </c>
      <c r="D59" s="1">
        <v>77</v>
      </c>
      <c r="E59" s="1" t="s">
        <v>70</v>
      </c>
      <c r="F59" s="1">
        <v>2</v>
      </c>
      <c r="G59" s="1" t="s">
        <v>22</v>
      </c>
      <c r="H59" s="1">
        <v>100</v>
      </c>
      <c r="I59" s="3">
        <v>3.5</v>
      </c>
      <c r="J59" s="18" t="s">
        <v>71</v>
      </c>
      <c r="M59" s="13">
        <f t="shared" si="16"/>
        <v>0</v>
      </c>
      <c r="N59" s="13">
        <f t="shared" si="17"/>
        <v>686.7523</v>
      </c>
      <c r="O59" s="13">
        <f t="shared" si="18"/>
        <v>0</v>
      </c>
      <c r="P59" s="13">
        <f t="shared" si="19"/>
        <v>872.5668900000001</v>
      </c>
      <c r="Q59" s="13">
        <f t="shared" si="20"/>
        <v>0</v>
      </c>
      <c r="R59" s="13">
        <f t="shared" si="21"/>
        <v>10.15048</v>
      </c>
      <c r="S59" s="13">
        <f t="shared" si="22"/>
        <v>3.267785</v>
      </c>
      <c r="T59" s="13">
        <f t="shared" si="23"/>
        <v>13.40766</v>
      </c>
      <c r="U59" s="13">
        <f t="shared" si="24"/>
        <v>736.4625</v>
      </c>
      <c r="V59" s="13">
        <f t="shared" si="25"/>
        <v>0</v>
      </c>
      <c r="W59" s="13">
        <f aca="true" t="shared" si="26" ref="W59:W72">SUM(M59:V59)</f>
        <v>2322.6076150000004</v>
      </c>
      <c r="X59" s="13"/>
    </row>
    <row r="60" spans="1:24" ht="12.75">
      <c r="A60" s="1">
        <v>554</v>
      </c>
      <c r="B60"/>
      <c r="C60" s="14" t="s">
        <v>52</v>
      </c>
      <c r="D60" s="1">
        <v>77</v>
      </c>
      <c r="E60" s="1" t="s">
        <v>70</v>
      </c>
      <c r="F60" s="1">
        <v>2</v>
      </c>
      <c r="G60" s="1" t="s">
        <v>22</v>
      </c>
      <c r="H60" s="1">
        <v>100</v>
      </c>
      <c r="I60" s="3">
        <v>3.5</v>
      </c>
      <c r="J60" s="18" t="s">
        <v>72</v>
      </c>
      <c r="M60" s="13">
        <f t="shared" si="16"/>
        <v>0</v>
      </c>
      <c r="N60" s="13">
        <f t="shared" si="17"/>
        <v>653.5450999999999</v>
      </c>
      <c r="O60" s="13">
        <f t="shared" si="18"/>
        <v>7.697979999999999</v>
      </c>
      <c r="P60" s="13">
        <f t="shared" si="19"/>
        <v>855.14079</v>
      </c>
      <c r="Q60" s="13">
        <f t="shared" si="20"/>
        <v>0</v>
      </c>
      <c r="R60" s="13">
        <f t="shared" si="21"/>
        <v>8.35592</v>
      </c>
      <c r="S60" s="13">
        <f t="shared" si="22"/>
        <v>6.231590000000001</v>
      </c>
      <c r="T60" s="13">
        <f t="shared" si="23"/>
        <v>18.30252</v>
      </c>
      <c r="U60" s="13">
        <f t="shared" si="24"/>
        <v>745.6592999999999</v>
      </c>
      <c r="V60" s="13">
        <f t="shared" si="25"/>
        <v>0</v>
      </c>
      <c r="W60" s="13">
        <f t="shared" si="26"/>
        <v>2294.9332</v>
      </c>
      <c r="X60" s="13"/>
    </row>
    <row r="61" spans="1:24" ht="12.75">
      <c r="A61" s="15">
        <v>379</v>
      </c>
      <c r="B61"/>
      <c r="C61" s="19" t="s">
        <v>73</v>
      </c>
      <c r="D61" s="15">
        <v>77</v>
      </c>
      <c r="E61" s="15" t="s">
        <v>53</v>
      </c>
      <c r="F61" s="1">
        <v>5</v>
      </c>
      <c r="G61" s="15" t="s">
        <v>22</v>
      </c>
      <c r="H61" s="15">
        <v>80</v>
      </c>
      <c r="I61" s="20">
        <v>3.5</v>
      </c>
      <c r="J61" s="21" t="s">
        <v>74</v>
      </c>
      <c r="M61" s="13">
        <f t="shared" si="16"/>
        <v>0</v>
      </c>
      <c r="N61" s="13">
        <f t="shared" si="17"/>
        <v>789.0739999999998</v>
      </c>
      <c r="O61" s="13">
        <f t="shared" si="18"/>
        <v>10.29796</v>
      </c>
      <c r="P61" s="13">
        <f t="shared" si="19"/>
        <v>813.4383300000001</v>
      </c>
      <c r="Q61" s="13">
        <f t="shared" si="20"/>
        <v>8.16155</v>
      </c>
      <c r="R61" s="13">
        <f t="shared" si="21"/>
        <v>8.35592</v>
      </c>
      <c r="S61" s="13">
        <f t="shared" si="22"/>
        <v>1.8238800000000002</v>
      </c>
      <c r="T61" s="13">
        <f t="shared" si="23"/>
        <v>15.252099999999999</v>
      </c>
      <c r="U61" s="13">
        <f t="shared" si="24"/>
        <v>624.8794499999999</v>
      </c>
      <c r="V61" s="13">
        <f t="shared" si="25"/>
        <v>0</v>
      </c>
      <c r="W61" s="13">
        <f t="shared" si="26"/>
        <v>2271.2831899999996</v>
      </c>
      <c r="X61" s="13"/>
    </row>
    <row r="62" spans="1:24" ht="12.75">
      <c r="A62" s="15">
        <v>402</v>
      </c>
      <c r="B62" s="23"/>
      <c r="C62" s="19" t="s">
        <v>73</v>
      </c>
      <c r="D62" s="15">
        <v>77</v>
      </c>
      <c r="E62" s="15" t="s">
        <v>15</v>
      </c>
      <c r="F62" s="15">
        <v>5</v>
      </c>
      <c r="G62" s="15" t="s">
        <v>22</v>
      </c>
      <c r="H62" s="15">
        <v>110</v>
      </c>
      <c r="I62" s="20">
        <v>3.6</v>
      </c>
      <c r="J62" s="21" t="s">
        <v>75</v>
      </c>
      <c r="M62" s="13">
        <f t="shared" si="16"/>
        <v>0</v>
      </c>
      <c r="N62" s="13">
        <f t="shared" si="17"/>
        <v>724.7149</v>
      </c>
      <c r="O62" s="13">
        <f t="shared" si="18"/>
        <v>1.3254799999999998</v>
      </c>
      <c r="P62" s="13">
        <f t="shared" si="19"/>
        <v>874.0691400000001</v>
      </c>
      <c r="Q62" s="13">
        <f t="shared" si="20"/>
        <v>3.33559</v>
      </c>
      <c r="R62" s="13">
        <f t="shared" si="21"/>
        <v>5.8884</v>
      </c>
      <c r="S62" s="13">
        <f t="shared" si="22"/>
        <v>0.45597000000000004</v>
      </c>
      <c r="T62" s="13">
        <f t="shared" si="23"/>
        <v>15.181159999999998</v>
      </c>
      <c r="U62" s="13">
        <f t="shared" si="24"/>
        <v>673.3782</v>
      </c>
      <c r="V62" s="13">
        <f t="shared" si="25"/>
        <v>2.76353</v>
      </c>
      <c r="W62" s="13">
        <f t="shared" si="26"/>
        <v>2301.1123700000003</v>
      </c>
      <c r="X62" s="13"/>
    </row>
    <row r="63" spans="1:24" ht="12.75">
      <c r="A63" s="15">
        <v>403</v>
      </c>
      <c r="B63" s="23"/>
      <c r="C63" s="19" t="s">
        <v>73</v>
      </c>
      <c r="D63" s="15">
        <v>77</v>
      </c>
      <c r="E63" s="15" t="s">
        <v>15</v>
      </c>
      <c r="F63" s="15">
        <v>5</v>
      </c>
      <c r="G63" s="15" t="s">
        <v>22</v>
      </c>
      <c r="H63" s="15">
        <v>100</v>
      </c>
      <c r="I63" s="20">
        <v>3.6</v>
      </c>
      <c r="J63" s="21" t="s">
        <v>76</v>
      </c>
      <c r="M63" s="13">
        <f t="shared" si="16"/>
        <v>0</v>
      </c>
      <c r="N63" s="13">
        <f t="shared" si="17"/>
        <v>749.2978999999999</v>
      </c>
      <c r="O63" s="13">
        <f t="shared" si="18"/>
        <v>2.90586</v>
      </c>
      <c r="P63" s="13">
        <f t="shared" si="19"/>
        <v>768.9717300000001</v>
      </c>
      <c r="Q63" s="13">
        <f t="shared" si="20"/>
        <v>4.0452900000000005</v>
      </c>
      <c r="R63" s="13">
        <f t="shared" si="21"/>
        <v>10.374799999999999</v>
      </c>
      <c r="S63" s="13">
        <f t="shared" si="22"/>
        <v>0</v>
      </c>
      <c r="T63" s="13">
        <f t="shared" si="23"/>
        <v>14.25894</v>
      </c>
      <c r="U63" s="13">
        <f t="shared" si="24"/>
        <v>678.4077</v>
      </c>
      <c r="V63" s="13">
        <f t="shared" si="25"/>
        <v>2.46477</v>
      </c>
      <c r="W63" s="13">
        <f t="shared" si="26"/>
        <v>2230.72699</v>
      </c>
      <c r="X63" s="13"/>
    </row>
    <row r="64" spans="1:24" ht="12.75">
      <c r="A64" s="15">
        <v>485</v>
      </c>
      <c r="B64" s="23"/>
      <c r="C64" s="25" t="s">
        <v>77</v>
      </c>
      <c r="D64" s="15">
        <v>77</v>
      </c>
      <c r="E64" s="15" t="s">
        <v>78</v>
      </c>
      <c r="F64" s="15">
        <v>50</v>
      </c>
      <c r="G64" s="15" t="s">
        <v>22</v>
      </c>
      <c r="H64" s="15">
        <v>100</v>
      </c>
      <c r="I64" s="20">
        <v>3.3</v>
      </c>
      <c r="J64" s="21" t="s">
        <v>79</v>
      </c>
      <c r="M64" s="13">
        <f t="shared" si="16"/>
        <v>0</v>
      </c>
      <c r="N64" s="13">
        <f t="shared" si="17"/>
        <v>1173.0524</v>
      </c>
      <c r="O64" s="13">
        <f t="shared" si="18"/>
        <v>2.39606</v>
      </c>
      <c r="P64" s="13">
        <f t="shared" si="19"/>
        <v>849.5524200000001</v>
      </c>
      <c r="Q64" s="13">
        <f t="shared" si="20"/>
        <v>0</v>
      </c>
      <c r="R64" s="13">
        <f t="shared" si="21"/>
        <v>0.5608</v>
      </c>
      <c r="S64" s="13">
        <f t="shared" si="22"/>
        <v>6.307585</v>
      </c>
      <c r="T64" s="13">
        <f t="shared" si="23"/>
        <v>9.43502</v>
      </c>
      <c r="U64" s="13">
        <f t="shared" si="24"/>
        <v>3.5925</v>
      </c>
      <c r="V64" s="13">
        <f t="shared" si="25"/>
        <v>0</v>
      </c>
      <c r="W64" s="13">
        <f t="shared" si="26"/>
        <v>2044.896785</v>
      </c>
      <c r="X64" s="13"/>
    </row>
    <row r="65" spans="1:24" ht="12.75">
      <c r="A65" s="1">
        <v>580</v>
      </c>
      <c r="C65" s="1" t="s">
        <v>54</v>
      </c>
      <c r="D65" s="1">
        <v>77</v>
      </c>
      <c r="E65" s="1" t="s">
        <v>55</v>
      </c>
      <c r="F65" s="15">
        <v>107</v>
      </c>
      <c r="G65" s="1" t="s">
        <v>22</v>
      </c>
      <c r="H65" s="1">
        <v>100</v>
      </c>
      <c r="I65" s="3">
        <v>3.6</v>
      </c>
      <c r="J65" s="4" t="s">
        <v>56</v>
      </c>
      <c r="M65" s="13">
        <f t="shared" si="16"/>
        <v>0</v>
      </c>
      <c r="N65" s="13">
        <f t="shared" si="17"/>
        <v>707.6679999999999</v>
      </c>
      <c r="O65" s="13">
        <f t="shared" si="18"/>
        <v>7.646999999999999</v>
      </c>
      <c r="P65" s="13">
        <f t="shared" si="19"/>
        <v>861.8708700000001</v>
      </c>
      <c r="Q65" s="13">
        <f t="shared" si="20"/>
        <v>0</v>
      </c>
      <c r="R65" s="13">
        <f t="shared" si="21"/>
        <v>7.45864</v>
      </c>
      <c r="S65" s="13">
        <f t="shared" si="22"/>
        <v>6.83955</v>
      </c>
      <c r="T65" s="13">
        <f t="shared" si="23"/>
        <v>14.400820000000001</v>
      </c>
      <c r="U65" s="13">
        <f t="shared" si="24"/>
        <v>714.6201</v>
      </c>
      <c r="V65" s="13">
        <f t="shared" si="25"/>
        <v>0</v>
      </c>
      <c r="W65" s="13">
        <f t="shared" si="26"/>
        <v>2320.50498</v>
      </c>
      <c r="X65" s="13"/>
    </row>
    <row r="66" spans="1:24" ht="12.75">
      <c r="A66" s="27" t="s">
        <v>51</v>
      </c>
      <c r="B66" s="27" t="s">
        <v>51</v>
      </c>
      <c r="C66" s="27" t="s">
        <v>51</v>
      </c>
      <c r="D66" s="27" t="s">
        <v>51</v>
      </c>
      <c r="E66" s="1" t="s">
        <v>91</v>
      </c>
      <c r="F66" s="1">
        <v>4</v>
      </c>
      <c r="G66" s="27" t="s">
        <v>51</v>
      </c>
      <c r="H66" s="27" t="s">
        <v>51</v>
      </c>
      <c r="I66" s="27" t="s">
        <v>51</v>
      </c>
      <c r="J66" s="26" t="s">
        <v>80</v>
      </c>
      <c r="M66" s="13">
        <f t="shared" si="16"/>
        <v>0</v>
      </c>
      <c r="N66" s="13">
        <f t="shared" si="17"/>
        <v>592.813</v>
      </c>
      <c r="O66" s="13">
        <f t="shared" si="18"/>
        <v>11.7254</v>
      </c>
      <c r="P66" s="13">
        <f t="shared" si="19"/>
        <v>737.3043</v>
      </c>
      <c r="Q66" s="13">
        <f t="shared" si="20"/>
        <v>0</v>
      </c>
      <c r="R66" s="13">
        <f t="shared" si="21"/>
        <v>5.6080000000000005</v>
      </c>
      <c r="S66" s="13">
        <f t="shared" si="22"/>
        <v>0</v>
      </c>
      <c r="T66" s="13">
        <f t="shared" si="23"/>
        <v>11.3504</v>
      </c>
      <c r="U66" s="13">
        <f t="shared" si="24"/>
        <v>738.6179999999999</v>
      </c>
      <c r="V66" s="13">
        <f t="shared" si="25"/>
        <v>0</v>
      </c>
      <c r="W66" s="13">
        <f t="shared" si="26"/>
        <v>2097.4191</v>
      </c>
      <c r="X66" s="13"/>
    </row>
    <row r="67" spans="1:24" ht="12.75">
      <c r="A67" s="27" t="s">
        <v>51</v>
      </c>
      <c r="B67" s="27" t="s">
        <v>51</v>
      </c>
      <c r="C67" s="27" t="s">
        <v>51</v>
      </c>
      <c r="D67" s="27" t="s">
        <v>51</v>
      </c>
      <c r="E67" s="1" t="s">
        <v>90</v>
      </c>
      <c r="F67" s="1">
        <v>6</v>
      </c>
      <c r="G67" s="27" t="s">
        <v>51</v>
      </c>
      <c r="H67" s="27" t="s">
        <v>51</v>
      </c>
      <c r="I67" s="27" t="s">
        <v>51</v>
      </c>
      <c r="J67" s="26" t="s">
        <v>81</v>
      </c>
      <c r="M67" s="13">
        <f t="shared" si="16"/>
        <v>0</v>
      </c>
      <c r="N67" s="13">
        <f t="shared" si="17"/>
        <v>995.4099999999999</v>
      </c>
      <c r="O67" s="13">
        <f t="shared" si="18"/>
        <v>9.1764</v>
      </c>
      <c r="P67" s="13">
        <f t="shared" si="19"/>
        <v>744.5151000000001</v>
      </c>
      <c r="Q67" s="13">
        <f t="shared" si="20"/>
        <v>0</v>
      </c>
      <c r="R67" s="13">
        <f t="shared" si="21"/>
        <v>1.1216</v>
      </c>
      <c r="S67" s="13">
        <f t="shared" si="22"/>
        <v>6.0796</v>
      </c>
      <c r="T67" s="13">
        <f t="shared" si="23"/>
        <v>6.3846</v>
      </c>
      <c r="U67" s="13">
        <f t="shared" si="24"/>
        <v>0.7184999999999999</v>
      </c>
      <c r="V67" s="13">
        <f t="shared" si="25"/>
        <v>0</v>
      </c>
      <c r="W67" s="13">
        <f t="shared" si="26"/>
        <v>1763.4057999999998</v>
      </c>
      <c r="X67" s="13"/>
    </row>
    <row r="68" spans="1:24" ht="12.75">
      <c r="A68" s="27" t="s">
        <v>51</v>
      </c>
      <c r="B68" s="27" t="s">
        <v>51</v>
      </c>
      <c r="C68" s="27" t="s">
        <v>51</v>
      </c>
      <c r="D68" s="27" t="s">
        <v>51</v>
      </c>
      <c r="E68" s="1" t="s">
        <v>90</v>
      </c>
      <c r="F68" s="1">
        <v>6</v>
      </c>
      <c r="G68" s="27" t="s">
        <v>51</v>
      </c>
      <c r="H68" s="27" t="s">
        <v>51</v>
      </c>
      <c r="I68" s="27" t="s">
        <v>51</v>
      </c>
      <c r="J68" s="26" t="s">
        <v>82</v>
      </c>
      <c r="M68" s="13">
        <f t="shared" si="16"/>
        <v>0</v>
      </c>
      <c r="N68" s="13">
        <f t="shared" si="17"/>
        <v>1028.859</v>
      </c>
      <c r="O68" s="13">
        <f t="shared" si="18"/>
        <v>4.5882</v>
      </c>
      <c r="P68" s="13">
        <f t="shared" si="19"/>
        <v>755.9322000000001</v>
      </c>
      <c r="Q68" s="13">
        <f t="shared" si="20"/>
        <v>0</v>
      </c>
      <c r="R68" s="13">
        <f t="shared" si="21"/>
        <v>0</v>
      </c>
      <c r="S68" s="13">
        <f t="shared" si="22"/>
        <v>2.27985</v>
      </c>
      <c r="T68" s="13">
        <f t="shared" si="23"/>
        <v>4.965800000000001</v>
      </c>
      <c r="U68" s="13">
        <f t="shared" si="24"/>
        <v>0</v>
      </c>
      <c r="V68" s="13">
        <f t="shared" si="25"/>
        <v>0</v>
      </c>
      <c r="W68" s="13">
        <f t="shared" si="26"/>
        <v>1796.6250499999996</v>
      </c>
      <c r="X68" s="13"/>
    </row>
    <row r="69" spans="1:24" ht="12.75">
      <c r="A69" s="27" t="s">
        <v>51</v>
      </c>
      <c r="B69" s="27" t="s">
        <v>51</v>
      </c>
      <c r="C69" s="27" t="s">
        <v>51</v>
      </c>
      <c r="D69" s="27" t="s">
        <v>51</v>
      </c>
      <c r="E69" s="1" t="s">
        <v>92</v>
      </c>
      <c r="F69" s="15">
        <v>7</v>
      </c>
      <c r="G69" s="27" t="s">
        <v>51</v>
      </c>
      <c r="H69" s="27" t="s">
        <v>51</v>
      </c>
      <c r="I69" s="27" t="s">
        <v>51</v>
      </c>
      <c r="J69" s="26" t="s">
        <v>83</v>
      </c>
      <c r="M69" s="13">
        <f t="shared" si="16"/>
        <v>0</v>
      </c>
      <c r="N69" s="13">
        <f t="shared" si="17"/>
        <v>596.4399999999999</v>
      </c>
      <c r="O69" s="13">
        <f t="shared" si="18"/>
        <v>11.7254</v>
      </c>
      <c r="P69" s="13">
        <f t="shared" si="19"/>
        <v>674.2098000000001</v>
      </c>
      <c r="Q69" s="13">
        <f t="shared" si="20"/>
        <v>0</v>
      </c>
      <c r="R69" s="13">
        <f t="shared" si="21"/>
        <v>3.9256</v>
      </c>
      <c r="S69" s="13">
        <f t="shared" si="22"/>
        <v>0.75995</v>
      </c>
      <c r="T69" s="13">
        <f t="shared" si="23"/>
        <v>14.8974</v>
      </c>
      <c r="U69" s="13">
        <f t="shared" si="24"/>
        <v>710.5965</v>
      </c>
      <c r="V69" s="13">
        <f t="shared" si="25"/>
        <v>0</v>
      </c>
      <c r="W69" s="13">
        <f t="shared" si="26"/>
        <v>2012.55465</v>
      </c>
      <c r="X69" s="13"/>
    </row>
    <row r="70" spans="1:24" ht="12.75">
      <c r="A70" s="27">
        <v>488</v>
      </c>
      <c r="B70" s="27"/>
      <c r="C70" s="1" t="s">
        <v>84</v>
      </c>
      <c r="D70" s="27">
        <v>77</v>
      </c>
      <c r="E70" s="1" t="s">
        <v>85</v>
      </c>
      <c r="F70" s="15" t="s">
        <v>86</v>
      </c>
      <c r="G70" s="1" t="s">
        <v>22</v>
      </c>
      <c r="H70" s="1">
        <v>100</v>
      </c>
      <c r="I70" s="27">
        <v>3.4</v>
      </c>
      <c r="J70" s="26" t="s">
        <v>87</v>
      </c>
      <c r="M70" s="13">
        <f t="shared" si="16"/>
        <v>0</v>
      </c>
      <c r="N70" s="13">
        <f t="shared" si="17"/>
        <v>986.8663999999999</v>
      </c>
      <c r="O70" s="13">
        <f t="shared" si="18"/>
        <v>0</v>
      </c>
      <c r="P70" s="13">
        <f t="shared" si="19"/>
        <v>814.51995</v>
      </c>
      <c r="Q70" s="13">
        <f t="shared" si="20"/>
        <v>0</v>
      </c>
      <c r="R70" s="13">
        <f t="shared" si="21"/>
        <v>3.25264</v>
      </c>
      <c r="S70" s="13">
        <f t="shared" si="22"/>
        <v>1.8998750000000002</v>
      </c>
      <c r="T70" s="13">
        <f t="shared" si="23"/>
        <v>11.91792</v>
      </c>
      <c r="U70" s="13">
        <f t="shared" si="24"/>
        <v>363.48915</v>
      </c>
      <c r="V70" s="13">
        <f t="shared" si="25"/>
        <v>0</v>
      </c>
      <c r="W70" s="13">
        <f t="shared" si="26"/>
        <v>2181.9459349999997</v>
      </c>
      <c r="X70" s="13"/>
    </row>
    <row r="71" spans="1:23" ht="12.75">
      <c r="A71" s="27">
        <v>481</v>
      </c>
      <c r="B71" s="27"/>
      <c r="C71" s="1" t="s">
        <v>88</v>
      </c>
      <c r="D71" s="27">
        <v>77</v>
      </c>
      <c r="E71" s="1" t="s">
        <v>89</v>
      </c>
      <c r="F71" s="15" t="s">
        <v>86</v>
      </c>
      <c r="G71" s="1" t="s">
        <v>22</v>
      </c>
      <c r="H71" s="1">
        <v>100</v>
      </c>
      <c r="I71" s="27">
        <v>3.3</v>
      </c>
      <c r="J71" s="26" t="s">
        <v>93</v>
      </c>
      <c r="M71" s="13">
        <f t="shared" si="16"/>
        <v>0</v>
      </c>
      <c r="N71" s="13">
        <f t="shared" si="17"/>
        <v>1158.1414</v>
      </c>
      <c r="O71" s="13">
        <f t="shared" si="18"/>
        <v>5.76074</v>
      </c>
      <c r="P71" s="13">
        <f t="shared" si="19"/>
        <v>857.78475</v>
      </c>
      <c r="Q71" s="13">
        <f t="shared" si="20"/>
        <v>0</v>
      </c>
      <c r="R71" s="13">
        <f t="shared" si="21"/>
        <v>0.78512</v>
      </c>
      <c r="S71" s="13">
        <f t="shared" si="22"/>
        <v>6.231590000000001</v>
      </c>
      <c r="T71" s="13">
        <f t="shared" si="23"/>
        <v>15.89056</v>
      </c>
      <c r="U71" s="13">
        <f t="shared" si="24"/>
        <v>67.39529999999999</v>
      </c>
      <c r="V71" s="13">
        <f t="shared" si="25"/>
        <v>0</v>
      </c>
      <c r="W71" s="13">
        <f t="shared" si="26"/>
        <v>2111.9894600000002</v>
      </c>
    </row>
    <row r="72" spans="1:23" ht="12.75">
      <c r="A72" s="27">
        <v>483</v>
      </c>
      <c r="B72" s="27"/>
      <c r="C72" s="1" t="s">
        <v>94</v>
      </c>
      <c r="D72" s="27">
        <v>77</v>
      </c>
      <c r="E72" s="1" t="s">
        <v>89</v>
      </c>
      <c r="F72" s="15" t="s">
        <v>86</v>
      </c>
      <c r="G72" s="1" t="s">
        <v>22</v>
      </c>
      <c r="H72" s="1">
        <v>120</v>
      </c>
      <c r="I72" s="27">
        <v>3.3</v>
      </c>
      <c r="J72" s="26" t="s">
        <v>95</v>
      </c>
      <c r="M72" s="13">
        <f t="shared" si="16"/>
        <v>0</v>
      </c>
      <c r="N72" s="13">
        <f t="shared" si="17"/>
        <v>1214.5614</v>
      </c>
      <c r="O72" s="13">
        <f t="shared" si="18"/>
        <v>3.0078199999999997</v>
      </c>
      <c r="P72" s="13">
        <f t="shared" si="19"/>
        <v>860.66907</v>
      </c>
      <c r="Q72" s="13">
        <f t="shared" si="20"/>
        <v>0</v>
      </c>
      <c r="R72" s="13">
        <f t="shared" si="21"/>
        <v>2.5796799999999998</v>
      </c>
      <c r="S72" s="13">
        <f t="shared" si="22"/>
        <v>6.763555</v>
      </c>
      <c r="T72" s="13">
        <f t="shared" si="23"/>
        <v>9.29314</v>
      </c>
      <c r="U72" s="13">
        <f t="shared" si="24"/>
        <v>3.52065</v>
      </c>
      <c r="V72" s="13">
        <f t="shared" si="25"/>
        <v>0</v>
      </c>
      <c r="W72" s="13">
        <f t="shared" si="26"/>
        <v>2100.395315</v>
      </c>
    </row>
    <row r="73" spans="1:23" ht="12.75">
      <c r="A73" s="27"/>
      <c r="B73" s="27"/>
      <c r="D73" s="27"/>
      <c r="F73" s="15"/>
      <c r="I73" s="27"/>
      <c r="J73" s="26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2.75">
      <c r="A74" s="27"/>
      <c r="B74" s="27"/>
      <c r="D74" s="27"/>
      <c r="F74" s="15"/>
      <c r="I74" s="27"/>
      <c r="J74" s="26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ht="12.75"/>
    <row r="76" spans="7:15" ht="12.75">
      <c r="G76" s="17" t="s">
        <v>50</v>
      </c>
      <c r="O76" s="17" t="s">
        <v>50</v>
      </c>
    </row>
    <row r="77" ht="12.75"/>
    <row r="78" ht="12.75"/>
    <row r="79" spans="1:24" ht="12.75">
      <c r="A79" s="8" t="s">
        <v>2</v>
      </c>
      <c r="B79" s="8" t="s">
        <v>36</v>
      </c>
      <c r="C79" s="8" t="s">
        <v>31</v>
      </c>
      <c r="D79" s="8" t="s">
        <v>0</v>
      </c>
      <c r="E79" s="8" t="s">
        <v>1</v>
      </c>
      <c r="F79" s="8"/>
      <c r="G79" s="8" t="s">
        <v>3</v>
      </c>
      <c r="H79" s="8" t="s">
        <v>17</v>
      </c>
      <c r="I79" s="9" t="s">
        <v>18</v>
      </c>
      <c r="J79" s="10" t="s">
        <v>23</v>
      </c>
      <c r="M79" s="8" t="s">
        <v>39</v>
      </c>
      <c r="N79" s="8" t="s">
        <v>40</v>
      </c>
      <c r="O79" s="8" t="s">
        <v>41</v>
      </c>
      <c r="P79" s="8" t="s">
        <v>42</v>
      </c>
      <c r="Q79" s="8" t="s">
        <v>43</v>
      </c>
      <c r="R79" s="8" t="s">
        <v>44</v>
      </c>
      <c r="S79" s="8" t="s">
        <v>45</v>
      </c>
      <c r="T79" s="8" t="s">
        <v>46</v>
      </c>
      <c r="U79" s="8" t="s">
        <v>47</v>
      </c>
      <c r="V79" s="8" t="s">
        <v>48</v>
      </c>
      <c r="W79" s="8" t="s">
        <v>38</v>
      </c>
      <c r="X79" s="8"/>
    </row>
    <row r="80" ht="12.75"/>
    <row r="81" spans="1:9" ht="12.75">
      <c r="A81" s="1">
        <v>83</v>
      </c>
      <c r="B81" s="1">
        <v>11</v>
      </c>
      <c r="C81" s="11" t="s">
        <v>32</v>
      </c>
      <c r="D81" s="1">
        <v>7</v>
      </c>
      <c r="E81" s="1" t="s">
        <v>15</v>
      </c>
      <c r="F81" s="1">
        <v>5</v>
      </c>
      <c r="G81" s="1" t="s">
        <v>16</v>
      </c>
      <c r="H81" s="1">
        <v>100</v>
      </c>
      <c r="I81" s="3">
        <v>3.8</v>
      </c>
    </row>
    <row r="82" spans="1:24" ht="12.75">
      <c r="A82" s="1">
        <v>120</v>
      </c>
      <c r="C82" s="11" t="s">
        <v>32</v>
      </c>
      <c r="D82" s="1">
        <v>7</v>
      </c>
      <c r="E82" s="1" t="s">
        <v>21</v>
      </c>
      <c r="F82" s="1" t="s">
        <v>67</v>
      </c>
      <c r="G82" s="1" t="s">
        <v>22</v>
      </c>
      <c r="H82" s="1">
        <v>100</v>
      </c>
      <c r="I82" s="3">
        <v>3.8</v>
      </c>
      <c r="J82" s="4" t="s">
        <v>24</v>
      </c>
      <c r="M82" s="4">
        <f aca="true" t="shared" si="27" ref="M82:V82">M47/$W47*100</f>
        <v>0</v>
      </c>
      <c r="N82" s="4">
        <f t="shared" si="27"/>
        <v>34.51627716187247</v>
      </c>
      <c r="O82" s="4">
        <f t="shared" si="27"/>
        <v>0</v>
      </c>
      <c r="P82" s="4">
        <f t="shared" si="27"/>
        <v>36.514057491483356</v>
      </c>
      <c r="Q82" s="4">
        <f t="shared" si="27"/>
        <v>0</v>
      </c>
      <c r="R82" s="4">
        <f t="shared" si="27"/>
        <v>0.32132251379406884</v>
      </c>
      <c r="S82" s="4">
        <f t="shared" si="27"/>
        <v>0.08309729433613194</v>
      </c>
      <c r="T82" s="4">
        <f t="shared" si="27"/>
        <v>0.31958785299092596</v>
      </c>
      <c r="U82" s="4">
        <f t="shared" si="27"/>
        <v>28.245657685523046</v>
      </c>
      <c r="V82" s="4">
        <f t="shared" si="27"/>
        <v>0</v>
      </c>
      <c r="W82" s="4">
        <f>SUM(M82:V82)</f>
        <v>99.99999999999999</v>
      </c>
      <c r="X82" s="4"/>
    </row>
    <row r="83" spans="1:24" ht="12.75">
      <c r="A83" s="1">
        <v>122</v>
      </c>
      <c r="B83" s="1">
        <v>10</v>
      </c>
      <c r="C83" s="11" t="s">
        <v>32</v>
      </c>
      <c r="D83" s="1">
        <v>7</v>
      </c>
      <c r="E83" s="1" t="s">
        <v>21</v>
      </c>
      <c r="F83" s="1" t="s">
        <v>67</v>
      </c>
      <c r="G83" s="1" t="s">
        <v>22</v>
      </c>
      <c r="H83" s="1">
        <v>80</v>
      </c>
      <c r="I83" s="3">
        <v>3.8</v>
      </c>
      <c r="J83" s="4" t="s">
        <v>25</v>
      </c>
      <c r="M83" s="4">
        <f aca="true" t="shared" si="28" ref="M83:V83">M48/$W48*100</f>
        <v>0</v>
      </c>
      <c r="N83" s="4">
        <f t="shared" si="28"/>
        <v>34.311583693780626</v>
      </c>
      <c r="O83" s="4">
        <f t="shared" si="28"/>
        <v>0.1486002451713056</v>
      </c>
      <c r="P83" s="4">
        <f t="shared" si="28"/>
        <v>37.35763073174503</v>
      </c>
      <c r="Q83" s="4">
        <f t="shared" si="28"/>
        <v>0</v>
      </c>
      <c r="R83" s="4">
        <f t="shared" si="28"/>
        <v>0.20982215748399616</v>
      </c>
      <c r="S83" s="4">
        <f t="shared" si="28"/>
        <v>0.07934894432204637</v>
      </c>
      <c r="T83" s="4">
        <f t="shared" si="28"/>
        <v>0.4228210919019989</v>
      </c>
      <c r="U83" s="4">
        <f t="shared" si="28"/>
        <v>27.470193135594993</v>
      </c>
      <c r="V83" s="4">
        <f t="shared" si="28"/>
        <v>0</v>
      </c>
      <c r="W83" s="4">
        <f aca="true" t="shared" si="29" ref="W83:W91">SUM(M83:V83)</f>
        <v>100.00000000000001</v>
      </c>
      <c r="X83" s="4"/>
    </row>
    <row r="84" spans="1:24" ht="12.75">
      <c r="A84" s="1">
        <v>123</v>
      </c>
      <c r="B84" s="1">
        <v>12</v>
      </c>
      <c r="C84" s="11" t="s">
        <v>32</v>
      </c>
      <c r="D84" s="1">
        <v>7</v>
      </c>
      <c r="E84" s="1" t="s">
        <v>15</v>
      </c>
      <c r="F84" s="1">
        <v>5</v>
      </c>
      <c r="G84" s="1" t="s">
        <v>22</v>
      </c>
      <c r="H84" s="1">
        <v>100</v>
      </c>
      <c r="I84" s="3">
        <v>3.4</v>
      </c>
      <c r="J84" s="4" t="s">
        <v>26</v>
      </c>
      <c r="M84" s="4">
        <f aca="true" t="shared" si="30" ref="M84:V84">M49/$W49*100</f>
        <v>0</v>
      </c>
      <c r="N84" s="4">
        <f t="shared" si="30"/>
        <v>54.538444083947965</v>
      </c>
      <c r="O84" s="4">
        <f t="shared" si="30"/>
        <v>0.23559946586559385</v>
      </c>
      <c r="P84" s="4">
        <f t="shared" si="30"/>
        <v>43.388415653010185</v>
      </c>
      <c r="Q84" s="4">
        <f t="shared" si="30"/>
        <v>0</v>
      </c>
      <c r="R84" s="4">
        <f t="shared" si="30"/>
        <v>0.2221445616613098</v>
      </c>
      <c r="S84" s="4">
        <f t="shared" si="30"/>
        <v>0.24314125098244002</v>
      </c>
      <c r="T84" s="4">
        <f t="shared" si="30"/>
        <v>0.26299477621495215</v>
      </c>
      <c r="U84" s="4">
        <f t="shared" si="30"/>
        <v>1.1092602083175578</v>
      </c>
      <c r="V84" s="4">
        <f t="shared" si="30"/>
        <v>0</v>
      </c>
      <c r="W84" s="4">
        <f t="shared" si="29"/>
        <v>100.00000000000003</v>
      </c>
      <c r="X84" s="4"/>
    </row>
    <row r="85" spans="1:24" ht="12.75">
      <c r="A85" s="1">
        <v>124</v>
      </c>
      <c r="C85" s="11" t="s">
        <v>32</v>
      </c>
      <c r="D85" s="1">
        <v>7</v>
      </c>
      <c r="E85" s="1" t="s">
        <v>15</v>
      </c>
      <c r="F85" s="1">
        <v>5</v>
      </c>
      <c r="G85" s="1" t="s">
        <v>22</v>
      </c>
      <c r="H85" s="1">
        <v>100</v>
      </c>
      <c r="I85" s="3">
        <v>3.8</v>
      </c>
      <c r="J85" s="4" t="s">
        <v>25</v>
      </c>
      <c r="M85" s="4">
        <f aca="true" t="shared" si="31" ref="M85:V85">M50/$W50*100</f>
        <v>0</v>
      </c>
      <c r="N85" s="4">
        <f t="shared" si="31"/>
        <v>32.62834757367528</v>
      </c>
      <c r="O85" s="4">
        <f t="shared" si="31"/>
        <v>0.17286258820608247</v>
      </c>
      <c r="P85" s="4">
        <f t="shared" si="31"/>
        <v>34.696538834202016</v>
      </c>
      <c r="Q85" s="4">
        <f t="shared" si="31"/>
        <v>0</v>
      </c>
      <c r="R85" s="4">
        <f t="shared" si="31"/>
        <v>0.24720231719451224</v>
      </c>
      <c r="S85" s="4">
        <f t="shared" si="31"/>
        <v>0.0934101802988711</v>
      </c>
      <c r="T85" s="4">
        <f t="shared" si="31"/>
        <v>0.7035876936341312</v>
      </c>
      <c r="U85" s="4">
        <f t="shared" si="31"/>
        <v>31.230118367873438</v>
      </c>
      <c r="V85" s="4">
        <f t="shared" si="31"/>
        <v>0.22793244491567413</v>
      </c>
      <c r="W85" s="4">
        <f t="shared" si="29"/>
        <v>100.00000000000001</v>
      </c>
      <c r="X85" s="4"/>
    </row>
    <row r="86" spans="1:24" ht="12.75">
      <c r="A86" s="1">
        <v>254</v>
      </c>
      <c r="B86" s="1" t="s">
        <v>37</v>
      </c>
      <c r="C86" s="14" t="s">
        <v>33</v>
      </c>
      <c r="D86" s="1">
        <v>77</v>
      </c>
      <c r="E86" s="1" t="s">
        <v>34</v>
      </c>
      <c r="F86" s="1">
        <v>3</v>
      </c>
      <c r="G86" s="1" t="s">
        <v>22</v>
      </c>
      <c r="H86" s="1">
        <v>80</v>
      </c>
      <c r="J86" s="4" t="s">
        <v>35</v>
      </c>
      <c r="M86" s="4">
        <f aca="true" t="shared" si="32" ref="M86:V86">M51/$W51*100</f>
        <v>0</v>
      </c>
      <c r="N86" s="4">
        <f t="shared" si="32"/>
        <v>26.92908083646246</v>
      </c>
      <c r="O86" s="4">
        <f t="shared" si="32"/>
        <v>0</v>
      </c>
      <c r="P86" s="4">
        <f t="shared" si="32"/>
        <v>33.903908479450266</v>
      </c>
      <c r="Q86" s="4">
        <f t="shared" si="32"/>
        <v>0</v>
      </c>
      <c r="R86" s="4">
        <f t="shared" si="32"/>
        <v>0.6128371191782601</v>
      </c>
      <c r="S86" s="4">
        <f t="shared" si="32"/>
        <v>0.1409647798946804</v>
      </c>
      <c r="T86" s="4">
        <f t="shared" si="32"/>
        <v>0.6436376919216484</v>
      </c>
      <c r="U86" s="4">
        <f t="shared" si="32"/>
        <v>37.609944187218545</v>
      </c>
      <c r="V86" s="4">
        <f t="shared" si="32"/>
        <v>0.15962690587415215</v>
      </c>
      <c r="W86" s="4">
        <f t="shared" si="29"/>
        <v>100</v>
      </c>
      <c r="X86" s="4"/>
    </row>
    <row r="87" spans="1:24" ht="12.75">
      <c r="A87" s="1">
        <v>136</v>
      </c>
      <c r="B87" s="1">
        <v>13</v>
      </c>
      <c r="C87" s="11" t="s">
        <v>32</v>
      </c>
      <c r="D87" s="1">
        <v>7</v>
      </c>
      <c r="E87" s="1" t="s">
        <v>27</v>
      </c>
      <c r="F87" s="1">
        <v>9</v>
      </c>
      <c r="G87" s="1" t="s">
        <v>22</v>
      </c>
      <c r="H87" s="1">
        <v>120</v>
      </c>
      <c r="I87" s="3">
        <v>3.2</v>
      </c>
      <c r="J87" s="4" t="s">
        <v>28</v>
      </c>
      <c r="M87" s="4">
        <f aca="true" t="shared" si="33" ref="M87:V87">M52/$W52*100</f>
        <v>0</v>
      </c>
      <c r="N87" s="4">
        <f t="shared" si="33"/>
        <v>55.565508955102096</v>
      </c>
      <c r="O87" s="4">
        <f t="shared" si="33"/>
        <v>0.18862318390616378</v>
      </c>
      <c r="P87" s="4">
        <f t="shared" si="33"/>
        <v>43.03709738761257</v>
      </c>
      <c r="Q87" s="4">
        <f t="shared" si="33"/>
        <v>0</v>
      </c>
      <c r="R87" s="4">
        <f t="shared" si="33"/>
        <v>0.09406344899112348</v>
      </c>
      <c r="S87" s="4">
        <f t="shared" si="33"/>
        <v>0.3524088852959849</v>
      </c>
      <c r="T87" s="4">
        <f t="shared" si="33"/>
        <v>0.5354471259171959</v>
      </c>
      <c r="U87" s="4">
        <f t="shared" si="33"/>
        <v>0.2268510131748669</v>
      </c>
      <c r="V87" s="4">
        <f t="shared" si="33"/>
        <v>0</v>
      </c>
      <c r="W87" s="4">
        <f t="shared" si="29"/>
        <v>100.00000000000001</v>
      </c>
      <c r="X87" s="4"/>
    </row>
    <row r="88" spans="1:24" ht="12.75">
      <c r="A88" s="1">
        <v>137</v>
      </c>
      <c r="C88" s="11" t="s">
        <v>32</v>
      </c>
      <c r="D88" s="1">
        <v>7</v>
      </c>
      <c r="E88" s="1" t="s">
        <v>27</v>
      </c>
      <c r="F88" s="1" t="s">
        <v>69</v>
      </c>
      <c r="G88" s="1" t="s">
        <v>22</v>
      </c>
      <c r="H88" s="1">
        <v>100</v>
      </c>
      <c r="I88" s="3">
        <v>3.2</v>
      </c>
      <c r="J88" s="4" t="s">
        <v>28</v>
      </c>
      <c r="M88" s="4">
        <f aca="true" t="shared" si="34" ref="M88:V88">M53/$W53*100</f>
        <v>0</v>
      </c>
      <c r="N88" s="4">
        <f t="shared" si="34"/>
        <v>55.19523988409261</v>
      </c>
      <c r="O88" s="4">
        <f t="shared" si="34"/>
        <v>0.15046888495188437</v>
      </c>
      <c r="P88" s="4">
        <f t="shared" si="34"/>
        <v>43.67799338454574</v>
      </c>
      <c r="Q88" s="4">
        <f t="shared" si="34"/>
        <v>0</v>
      </c>
      <c r="R88" s="4">
        <f t="shared" si="34"/>
        <v>0.10380172933212824</v>
      </c>
      <c r="S88" s="4">
        <f t="shared" si="34"/>
        <v>0.23570650522270084</v>
      </c>
      <c r="T88" s="4">
        <f t="shared" si="34"/>
        <v>0.5145813550280828</v>
      </c>
      <c r="U88" s="4">
        <f t="shared" si="34"/>
        <v>0.12220825682685743</v>
      </c>
      <c r="V88" s="4">
        <f t="shared" si="34"/>
        <v>0</v>
      </c>
      <c r="W88" s="4">
        <f t="shared" si="29"/>
        <v>100</v>
      </c>
      <c r="X88" s="4"/>
    </row>
    <row r="89" spans="1:23" ht="12.75">
      <c r="A89" s="1">
        <v>593</v>
      </c>
      <c r="C89" s="1" t="s">
        <v>57</v>
      </c>
      <c r="D89" s="1">
        <v>77</v>
      </c>
      <c r="E89" s="1" t="s">
        <v>58</v>
      </c>
      <c r="F89" s="1">
        <v>113</v>
      </c>
      <c r="G89" s="1" t="s">
        <v>22</v>
      </c>
      <c r="H89" s="1">
        <v>100</v>
      </c>
      <c r="I89" s="3">
        <v>3.7</v>
      </c>
      <c r="J89" s="4" t="s">
        <v>59</v>
      </c>
      <c r="M89" s="4">
        <f aca="true" t="shared" si="35" ref="M89:V89">M54/$W54*100</f>
        <v>0</v>
      </c>
      <c r="N89" s="4">
        <f t="shared" si="35"/>
        <v>29.295464767966617</v>
      </c>
      <c r="O89" s="4">
        <f t="shared" si="35"/>
        <v>0</v>
      </c>
      <c r="P89" s="4">
        <f t="shared" si="35"/>
        <v>35.56088752026964</v>
      </c>
      <c r="Q89" s="4">
        <f t="shared" si="35"/>
        <v>0</v>
      </c>
      <c r="R89" s="4">
        <f t="shared" si="35"/>
        <v>0.31510332682419406</v>
      </c>
      <c r="S89" s="4">
        <f t="shared" si="35"/>
        <v>0.1130299655418948</v>
      </c>
      <c r="T89" s="4">
        <f t="shared" si="35"/>
        <v>0.7532348104679031</v>
      </c>
      <c r="U89" s="4">
        <f t="shared" si="35"/>
        <v>33.962279608929755</v>
      </c>
      <c r="V89" s="4">
        <f t="shared" si="35"/>
        <v>0</v>
      </c>
      <c r="W89" s="4">
        <f t="shared" si="29"/>
        <v>100</v>
      </c>
    </row>
    <row r="90" spans="1:23" ht="12.75">
      <c r="A90" s="1">
        <v>588</v>
      </c>
      <c r="C90" s="1" t="s">
        <v>57</v>
      </c>
      <c r="D90" s="1">
        <v>77</v>
      </c>
      <c r="E90" s="1" t="s">
        <v>58</v>
      </c>
      <c r="F90" s="1">
        <v>114</v>
      </c>
      <c r="G90" s="1" t="s">
        <v>22</v>
      </c>
      <c r="H90" s="1">
        <v>120</v>
      </c>
      <c r="I90" s="3">
        <v>3.4</v>
      </c>
      <c r="J90" s="4" t="s">
        <v>60</v>
      </c>
      <c r="M90" s="4">
        <f aca="true" t="shared" si="36" ref="M90:V91">M55/$W55*100</f>
        <v>0</v>
      </c>
      <c r="N90" s="4">
        <f t="shared" si="36"/>
        <v>47.05884893295522</v>
      </c>
      <c r="O90" s="4">
        <f t="shared" si="36"/>
        <v>0.30537059702364144</v>
      </c>
      <c r="P90" s="4">
        <f t="shared" si="36"/>
        <v>42.17969243696352</v>
      </c>
      <c r="Q90" s="4">
        <f t="shared" si="36"/>
        <v>0</v>
      </c>
      <c r="R90" s="4">
        <f t="shared" si="36"/>
        <v>0.19505011165640201</v>
      </c>
      <c r="S90" s="4">
        <f t="shared" si="36"/>
        <v>0.21292110666533917</v>
      </c>
      <c r="T90" s="4">
        <f t="shared" si="36"/>
        <v>0.5345908047187562</v>
      </c>
      <c r="U90" s="4">
        <f t="shared" si="36"/>
        <v>9.513526010017118</v>
      </c>
      <c r="V90" s="4">
        <f t="shared" si="36"/>
        <v>0</v>
      </c>
      <c r="W90" s="4">
        <f t="shared" si="29"/>
        <v>99.99999999999999</v>
      </c>
    </row>
    <row r="91" spans="1:23" ht="12.75">
      <c r="A91" s="1">
        <v>588</v>
      </c>
      <c r="C91" s="1" t="s">
        <v>57</v>
      </c>
      <c r="D91" s="1">
        <v>77</v>
      </c>
      <c r="E91" s="1" t="s">
        <v>58</v>
      </c>
      <c r="F91" s="1">
        <v>114</v>
      </c>
      <c r="G91" s="1" t="s">
        <v>22</v>
      </c>
      <c r="H91" s="1">
        <v>120</v>
      </c>
      <c r="I91" s="3">
        <v>3.4</v>
      </c>
      <c r="J91" s="4" t="s">
        <v>60</v>
      </c>
      <c r="M91" s="4">
        <f t="shared" si="36"/>
        <v>0</v>
      </c>
      <c r="N91" s="4">
        <f t="shared" si="36"/>
        <v>45.36552413350001</v>
      </c>
      <c r="O91" s="4">
        <f t="shared" si="36"/>
        <v>0.08342282380603969</v>
      </c>
      <c r="P91" s="4">
        <f t="shared" si="36"/>
        <v>39.77186534084947</v>
      </c>
      <c r="Q91" s="4">
        <f t="shared" si="36"/>
        <v>0</v>
      </c>
      <c r="R91" s="4">
        <f t="shared" si="36"/>
        <v>0.22177358247063955</v>
      </c>
      <c r="S91" s="4">
        <f t="shared" si="36"/>
        <v>0.13817439290222716</v>
      </c>
      <c r="T91" s="4">
        <f t="shared" si="36"/>
        <v>0.7577773164792877</v>
      </c>
      <c r="U91" s="4">
        <f t="shared" si="36"/>
        <v>13.661462409992323</v>
      </c>
      <c r="V91" s="4">
        <f t="shared" si="36"/>
        <v>0</v>
      </c>
      <c r="W91" s="4">
        <f t="shared" si="29"/>
        <v>100.00000000000001</v>
      </c>
    </row>
    <row r="92" spans="1:23" ht="12.75">
      <c r="A92" s="1">
        <v>591</v>
      </c>
      <c r="C92" s="1" t="s">
        <v>57</v>
      </c>
      <c r="D92" s="1">
        <v>77</v>
      </c>
      <c r="E92" s="1" t="s">
        <v>58</v>
      </c>
      <c r="F92" s="1">
        <v>115</v>
      </c>
      <c r="G92" s="1" t="s">
        <v>22</v>
      </c>
      <c r="H92" s="1">
        <v>120</v>
      </c>
      <c r="I92" s="3">
        <v>3.7</v>
      </c>
      <c r="J92" s="4" t="s">
        <v>63</v>
      </c>
      <c r="M92" s="4">
        <f aca="true" t="shared" si="37" ref="M92:V92">M57/$W57*100</f>
        <v>0</v>
      </c>
      <c r="N92" s="4">
        <f t="shared" si="37"/>
        <v>32.157249631869576</v>
      </c>
      <c r="O92" s="4">
        <f t="shared" si="37"/>
        <v>0</v>
      </c>
      <c r="P92" s="4">
        <f t="shared" si="37"/>
        <v>37.01168636430494</v>
      </c>
      <c r="Q92" s="4">
        <f t="shared" si="37"/>
        <v>1.152771274380062</v>
      </c>
      <c r="R92" s="4">
        <f t="shared" si="37"/>
        <v>0.3400737524555068</v>
      </c>
      <c r="S92" s="4">
        <f t="shared" si="37"/>
        <v>0.1415437012390231</v>
      </c>
      <c r="T92" s="4">
        <f t="shared" si="37"/>
        <v>0.8634447971995896</v>
      </c>
      <c r="U92" s="4">
        <f t="shared" si="37"/>
        <v>28.333230478551297</v>
      </c>
      <c r="V92" s="4">
        <f t="shared" si="37"/>
        <v>0</v>
      </c>
      <c r="W92" s="4">
        <f aca="true" t="shared" si="38" ref="W92:W107">SUM(M92:V92)</f>
        <v>100.00000000000001</v>
      </c>
    </row>
    <row r="93" spans="1:23" ht="12.75">
      <c r="A93" s="1">
        <v>593</v>
      </c>
      <c r="C93" s="1" t="s">
        <v>61</v>
      </c>
      <c r="D93" s="1">
        <v>77</v>
      </c>
      <c r="E93" s="1" t="s">
        <v>62</v>
      </c>
      <c r="F93" s="1" t="s">
        <v>68</v>
      </c>
      <c r="G93" s="1" t="s">
        <v>22</v>
      </c>
      <c r="H93" s="1">
        <v>100</v>
      </c>
      <c r="I93" s="3">
        <v>3.7</v>
      </c>
      <c r="J93" s="4" t="s">
        <v>64</v>
      </c>
      <c r="M93" s="4">
        <f aca="true" t="shared" si="39" ref="M93:V93">M58/$W58*100</f>
        <v>0</v>
      </c>
      <c r="N93" s="4">
        <f t="shared" si="39"/>
        <v>39.466985996776806</v>
      </c>
      <c r="O93" s="4">
        <f t="shared" si="39"/>
        <v>0.1666566631947312</v>
      </c>
      <c r="P93" s="4">
        <f t="shared" si="39"/>
        <v>36.51321188460115</v>
      </c>
      <c r="Q93" s="4">
        <f t="shared" si="39"/>
        <v>0</v>
      </c>
      <c r="R93" s="4">
        <f t="shared" si="39"/>
        <v>0.1180336545038196</v>
      </c>
      <c r="S93" s="4">
        <f t="shared" si="39"/>
        <v>0.1565463124126694</v>
      </c>
      <c r="T93" s="4">
        <f t="shared" si="39"/>
        <v>0.7306661887331249</v>
      </c>
      <c r="U93" s="4">
        <f t="shared" si="39"/>
        <v>22.847899299777715</v>
      </c>
      <c r="V93" s="4">
        <f t="shared" si="39"/>
        <v>0</v>
      </c>
      <c r="W93" s="4">
        <f t="shared" si="38"/>
        <v>100</v>
      </c>
    </row>
    <row r="94" spans="1:23" ht="12.75">
      <c r="A94" s="1">
        <v>552</v>
      </c>
      <c r="B94"/>
      <c r="C94" s="14" t="s">
        <v>52</v>
      </c>
      <c r="D94" s="1">
        <v>77</v>
      </c>
      <c r="E94" s="1" t="s">
        <v>70</v>
      </c>
      <c r="F94" s="1">
        <v>2</v>
      </c>
      <c r="G94" s="1" t="s">
        <v>22</v>
      </c>
      <c r="H94" s="1">
        <v>100</v>
      </c>
      <c r="I94" s="3">
        <v>3.5</v>
      </c>
      <c r="J94" s="18" t="s">
        <v>71</v>
      </c>
      <c r="M94" s="4">
        <f aca="true" t="shared" si="40" ref="M94:V94">M59/$W59*100</f>
        <v>0</v>
      </c>
      <c r="N94" s="4">
        <f t="shared" si="40"/>
        <v>29.56815845968885</v>
      </c>
      <c r="O94" s="4">
        <f t="shared" si="40"/>
        <v>0</v>
      </c>
      <c r="P94" s="4">
        <f t="shared" si="40"/>
        <v>37.56841596336538</v>
      </c>
      <c r="Q94" s="4">
        <f t="shared" si="40"/>
        <v>0</v>
      </c>
      <c r="R94" s="4">
        <f t="shared" si="40"/>
        <v>0.43702948076315506</v>
      </c>
      <c r="S94" s="4">
        <f t="shared" si="40"/>
        <v>0.14069466486270862</v>
      </c>
      <c r="T94" s="4">
        <f t="shared" si="40"/>
        <v>0.5772675467612293</v>
      </c>
      <c r="U94" s="4">
        <f t="shared" si="40"/>
        <v>31.70843388455867</v>
      </c>
      <c r="V94" s="4">
        <f t="shared" si="40"/>
        <v>0</v>
      </c>
      <c r="W94" s="4">
        <f t="shared" si="38"/>
        <v>100</v>
      </c>
    </row>
    <row r="95" spans="1:23" ht="12.75">
      <c r="A95" s="1">
        <v>554</v>
      </c>
      <c r="B95"/>
      <c r="C95" s="14" t="s">
        <v>52</v>
      </c>
      <c r="D95" s="1">
        <v>77</v>
      </c>
      <c r="E95" s="1" t="s">
        <v>70</v>
      </c>
      <c r="F95" s="1">
        <v>2</v>
      </c>
      <c r="G95" s="1" t="s">
        <v>22</v>
      </c>
      <c r="H95" s="1">
        <v>100</v>
      </c>
      <c r="I95" s="3">
        <v>3.5</v>
      </c>
      <c r="J95" s="18" t="s">
        <v>72</v>
      </c>
      <c r="M95" s="4">
        <f aca="true" t="shared" si="41" ref="M95:V95">M60/$W60*100</f>
        <v>0</v>
      </c>
      <c r="N95" s="4">
        <f t="shared" si="41"/>
        <v>28.477739569936062</v>
      </c>
      <c r="O95" s="4">
        <f t="shared" si="41"/>
        <v>0.33543372852856895</v>
      </c>
      <c r="P95" s="4">
        <f t="shared" si="41"/>
        <v>37.26212118069493</v>
      </c>
      <c r="Q95" s="4">
        <f t="shared" si="41"/>
        <v>0</v>
      </c>
      <c r="R95" s="4">
        <f t="shared" si="41"/>
        <v>0.36410297258325425</v>
      </c>
      <c r="S95" s="4">
        <f t="shared" si="41"/>
        <v>0.27153687959196376</v>
      </c>
      <c r="T95" s="4">
        <f t="shared" si="41"/>
        <v>0.797518638015259</v>
      </c>
      <c r="U95" s="4">
        <f t="shared" si="41"/>
        <v>32.491547030649954</v>
      </c>
      <c r="V95" s="4">
        <f t="shared" si="41"/>
        <v>0</v>
      </c>
      <c r="W95" s="4">
        <f t="shared" si="38"/>
        <v>100</v>
      </c>
    </row>
    <row r="96" spans="1:23" ht="12.75">
      <c r="A96" s="15">
        <v>379</v>
      </c>
      <c r="B96"/>
      <c r="C96" s="19" t="s">
        <v>73</v>
      </c>
      <c r="D96" s="15">
        <v>77</v>
      </c>
      <c r="E96" s="15" t="s">
        <v>53</v>
      </c>
      <c r="F96" s="1">
        <v>5</v>
      </c>
      <c r="G96" s="15" t="s">
        <v>22</v>
      </c>
      <c r="H96" s="15">
        <v>80</v>
      </c>
      <c r="I96" s="20">
        <v>3.5</v>
      </c>
      <c r="J96" s="21" t="s">
        <v>74</v>
      </c>
      <c r="M96" s="4">
        <f aca="true" t="shared" si="42" ref="M96:V96">M61/$W61*100</f>
        <v>0</v>
      </c>
      <c r="N96" s="4">
        <f t="shared" si="42"/>
        <v>34.74133051634129</v>
      </c>
      <c r="O96" s="4">
        <f t="shared" si="42"/>
        <v>0.4533983276651645</v>
      </c>
      <c r="P96" s="4">
        <f t="shared" si="42"/>
        <v>35.814042633758945</v>
      </c>
      <c r="Q96" s="4">
        <f t="shared" si="42"/>
        <v>0.35933652113191583</v>
      </c>
      <c r="R96" s="4">
        <f t="shared" si="42"/>
        <v>0.36789423867483473</v>
      </c>
      <c r="S96" s="4">
        <f t="shared" si="42"/>
        <v>0.08030174343869469</v>
      </c>
      <c r="T96" s="4">
        <f t="shared" si="42"/>
        <v>0.6715190808064758</v>
      </c>
      <c r="U96" s="4">
        <f t="shared" si="42"/>
        <v>27.512176938182687</v>
      </c>
      <c r="V96" s="4">
        <f t="shared" si="42"/>
        <v>0</v>
      </c>
      <c r="W96" s="4">
        <f t="shared" si="38"/>
        <v>100.00000000000003</v>
      </c>
    </row>
    <row r="97" spans="1:23" ht="12.75">
      <c r="A97" s="15">
        <v>402</v>
      </c>
      <c r="B97" s="23"/>
      <c r="C97" s="19" t="s">
        <v>73</v>
      </c>
      <c r="D97" s="15">
        <v>77</v>
      </c>
      <c r="E97" s="15" t="s">
        <v>15</v>
      </c>
      <c r="F97" s="15">
        <v>5</v>
      </c>
      <c r="G97" s="15" t="s">
        <v>22</v>
      </c>
      <c r="H97" s="15">
        <v>110</v>
      </c>
      <c r="I97" s="20">
        <v>3.6</v>
      </c>
      <c r="J97" s="21" t="s">
        <v>75</v>
      </c>
      <c r="M97" s="4">
        <f aca="true" t="shared" si="43" ref="M97:V97">M62/$W62*100</f>
        <v>0</v>
      </c>
      <c r="N97" s="4">
        <f t="shared" si="43"/>
        <v>31.49411169346762</v>
      </c>
      <c r="O97" s="4">
        <f t="shared" si="43"/>
        <v>0.05760170677801361</v>
      </c>
      <c r="P97" s="4">
        <f t="shared" si="43"/>
        <v>37.984635231003516</v>
      </c>
      <c r="Q97" s="4">
        <f t="shared" si="43"/>
        <v>0.144955545999694</v>
      </c>
      <c r="R97" s="4">
        <f t="shared" si="43"/>
        <v>0.25589363113110375</v>
      </c>
      <c r="S97" s="4">
        <f t="shared" si="43"/>
        <v>0.019815199202983726</v>
      </c>
      <c r="T97" s="4">
        <f t="shared" si="43"/>
        <v>0.6597313628799447</v>
      </c>
      <c r="U97" s="4">
        <f t="shared" si="43"/>
        <v>29.26316023410886</v>
      </c>
      <c r="V97" s="4">
        <f t="shared" si="43"/>
        <v>0.12009539542825541</v>
      </c>
      <c r="W97" s="4">
        <f t="shared" si="38"/>
        <v>99.99999999999997</v>
      </c>
    </row>
    <row r="98" spans="1:23" ht="12.75">
      <c r="A98" s="15">
        <v>403</v>
      </c>
      <c r="B98" s="23"/>
      <c r="C98" s="19" t="s">
        <v>73</v>
      </c>
      <c r="D98" s="15">
        <v>77</v>
      </c>
      <c r="E98" s="15" t="s">
        <v>15</v>
      </c>
      <c r="F98" s="15">
        <v>5</v>
      </c>
      <c r="G98" s="15" t="s">
        <v>22</v>
      </c>
      <c r="H98" s="15">
        <v>100</v>
      </c>
      <c r="I98" s="20">
        <v>3.6</v>
      </c>
      <c r="J98" s="21" t="s">
        <v>76</v>
      </c>
      <c r="M98" s="4">
        <f aca="true" t="shared" si="44" ref="M98:V98">M63/$W63*100</f>
        <v>0</v>
      </c>
      <c r="N98" s="4">
        <f t="shared" si="44"/>
        <v>33.589852248122924</v>
      </c>
      <c r="O98" s="4">
        <f t="shared" si="44"/>
        <v>0.13026515629328536</v>
      </c>
      <c r="P98" s="4">
        <f t="shared" si="44"/>
        <v>34.471799258590586</v>
      </c>
      <c r="Q98" s="4">
        <f t="shared" si="44"/>
        <v>0.18134402004971484</v>
      </c>
      <c r="R98" s="4">
        <f t="shared" si="44"/>
        <v>0.46508604802419135</v>
      </c>
      <c r="S98" s="4">
        <f t="shared" si="44"/>
        <v>0</v>
      </c>
      <c r="T98" s="4">
        <f t="shared" si="44"/>
        <v>0.639205965764551</v>
      </c>
      <c r="U98" s="4">
        <f t="shared" si="44"/>
        <v>30.411955521280525</v>
      </c>
      <c r="V98" s="4">
        <f t="shared" si="44"/>
        <v>0.11049178187421312</v>
      </c>
      <c r="W98" s="4">
        <f t="shared" si="38"/>
        <v>99.99999999999999</v>
      </c>
    </row>
    <row r="99" spans="1:23" ht="12.75">
      <c r="A99" s="15">
        <v>485</v>
      </c>
      <c r="B99" s="23"/>
      <c r="C99" s="25" t="s">
        <v>77</v>
      </c>
      <c r="D99" s="15">
        <v>77</v>
      </c>
      <c r="E99" s="15" t="s">
        <v>78</v>
      </c>
      <c r="F99" s="15">
        <v>50</v>
      </c>
      <c r="G99" s="15" t="s">
        <v>22</v>
      </c>
      <c r="H99" s="15">
        <v>100</v>
      </c>
      <c r="I99" s="20">
        <v>3.3</v>
      </c>
      <c r="J99" s="21" t="s">
        <v>79</v>
      </c>
      <c r="M99" s="4">
        <f aca="true" t="shared" si="45" ref="M99:V99">M64/$W64*100</f>
        <v>0</v>
      </c>
      <c r="N99" s="4">
        <f t="shared" si="45"/>
        <v>57.36487086315215</v>
      </c>
      <c r="O99" s="4">
        <f t="shared" si="45"/>
        <v>0.11717266209110891</v>
      </c>
      <c r="P99" s="4">
        <f t="shared" si="45"/>
        <v>41.54500247796126</v>
      </c>
      <c r="Q99" s="4">
        <f t="shared" si="45"/>
        <v>0</v>
      </c>
      <c r="R99" s="4">
        <f t="shared" si="45"/>
        <v>0.027424367044520538</v>
      </c>
      <c r="S99" s="4">
        <f t="shared" si="45"/>
        <v>0.3084549326043368</v>
      </c>
      <c r="T99" s="4">
        <f t="shared" si="45"/>
        <v>0.4613934585456351</v>
      </c>
      <c r="U99" s="4">
        <f t="shared" si="45"/>
        <v>0.17568123860099863</v>
      </c>
      <c r="V99" s="4">
        <f t="shared" si="45"/>
        <v>0</v>
      </c>
      <c r="W99" s="4">
        <f t="shared" si="38"/>
        <v>100</v>
      </c>
    </row>
    <row r="100" spans="1:23" ht="12.75">
      <c r="A100" s="1">
        <v>580</v>
      </c>
      <c r="C100" s="1" t="s">
        <v>54</v>
      </c>
      <c r="D100" s="1">
        <v>77</v>
      </c>
      <c r="E100" s="1" t="s">
        <v>55</v>
      </c>
      <c r="F100" s="15">
        <v>107</v>
      </c>
      <c r="G100" s="1" t="s">
        <v>22</v>
      </c>
      <c r="H100" s="1">
        <v>100</v>
      </c>
      <c r="I100" s="3">
        <v>3.6</v>
      </c>
      <c r="J100" s="4" t="s">
        <v>56</v>
      </c>
      <c r="M100" s="4">
        <f aca="true" t="shared" si="46" ref="M100:V100">M65/$W65*100</f>
        <v>0</v>
      </c>
      <c r="N100" s="4">
        <f t="shared" si="46"/>
        <v>30.496293095651954</v>
      </c>
      <c r="O100" s="4">
        <f t="shared" si="46"/>
        <v>0.32954033996513976</v>
      </c>
      <c r="P100" s="4">
        <f t="shared" si="46"/>
        <v>37.14152210093511</v>
      </c>
      <c r="Q100" s="4">
        <f t="shared" si="46"/>
        <v>0</v>
      </c>
      <c r="R100" s="4">
        <f t="shared" si="46"/>
        <v>0.3214231412681562</v>
      </c>
      <c r="S100" s="4">
        <f t="shared" si="46"/>
        <v>0.2947440345506175</v>
      </c>
      <c r="T100" s="4">
        <f t="shared" si="46"/>
        <v>0.6205899200440415</v>
      </c>
      <c r="U100" s="4">
        <f t="shared" si="46"/>
        <v>30.79588736758496</v>
      </c>
      <c r="V100" s="4">
        <f t="shared" si="46"/>
        <v>0</v>
      </c>
      <c r="W100" s="4">
        <f t="shared" si="38"/>
        <v>99.99999999999997</v>
      </c>
    </row>
    <row r="101" spans="1:23" ht="12.75">
      <c r="A101" s="27" t="s">
        <v>51</v>
      </c>
      <c r="B101" s="27" t="s">
        <v>51</v>
      </c>
      <c r="C101" s="27" t="s">
        <v>51</v>
      </c>
      <c r="D101" s="27" t="s">
        <v>51</v>
      </c>
      <c r="E101" s="1" t="s">
        <v>91</v>
      </c>
      <c r="F101" s="1">
        <v>4</v>
      </c>
      <c r="G101" s="27" t="s">
        <v>51</v>
      </c>
      <c r="H101" s="27" t="s">
        <v>51</v>
      </c>
      <c r="I101" s="27" t="s">
        <v>51</v>
      </c>
      <c r="J101" s="26" t="s">
        <v>80</v>
      </c>
      <c r="M101" s="4">
        <f aca="true" t="shared" si="47" ref="M101:V101">M66/$W66*100</f>
        <v>0</v>
      </c>
      <c r="N101" s="4">
        <f t="shared" si="47"/>
        <v>28.263926842279634</v>
      </c>
      <c r="O101" s="4">
        <f t="shared" si="47"/>
        <v>0.5590394404246629</v>
      </c>
      <c r="P101" s="4">
        <f t="shared" si="47"/>
        <v>35.1529315242719</v>
      </c>
      <c r="Q101" s="4">
        <f t="shared" si="47"/>
        <v>0</v>
      </c>
      <c r="R101" s="4">
        <f t="shared" si="47"/>
        <v>0.26737622442744036</v>
      </c>
      <c r="S101" s="4">
        <f t="shared" si="47"/>
        <v>0</v>
      </c>
      <c r="T101" s="4">
        <f t="shared" si="47"/>
        <v>0.5411603241335983</v>
      </c>
      <c r="U101" s="4">
        <f t="shared" si="47"/>
        <v>35.21556564446276</v>
      </c>
      <c r="V101" s="4">
        <f t="shared" si="47"/>
        <v>0</v>
      </c>
      <c r="W101" s="4">
        <f t="shared" si="38"/>
        <v>99.99999999999999</v>
      </c>
    </row>
    <row r="102" spans="1:23" ht="12.75">
      <c r="A102" s="27" t="s">
        <v>51</v>
      </c>
      <c r="B102" s="27" t="s">
        <v>51</v>
      </c>
      <c r="C102" s="27" t="s">
        <v>51</v>
      </c>
      <c r="D102" s="27" t="s">
        <v>51</v>
      </c>
      <c r="E102" s="1" t="s">
        <v>90</v>
      </c>
      <c r="F102" s="1">
        <v>6</v>
      </c>
      <c r="G102" s="27" t="s">
        <v>51</v>
      </c>
      <c r="H102" s="27" t="s">
        <v>51</v>
      </c>
      <c r="I102" s="27" t="s">
        <v>51</v>
      </c>
      <c r="J102" s="26" t="s">
        <v>81</v>
      </c>
      <c r="M102" s="4">
        <f aca="true" t="shared" si="48" ref="M102:V102">M67/$W67*100</f>
        <v>0</v>
      </c>
      <c r="N102" s="4">
        <f t="shared" si="48"/>
        <v>56.448152773456904</v>
      </c>
      <c r="O102" s="4">
        <f t="shared" si="48"/>
        <v>0.5203793704205805</v>
      </c>
      <c r="P102" s="4">
        <f t="shared" si="48"/>
        <v>42.220293252976724</v>
      </c>
      <c r="Q102" s="4">
        <f t="shared" si="48"/>
        <v>0</v>
      </c>
      <c r="R102" s="4">
        <f t="shared" si="48"/>
        <v>0.06360419138918563</v>
      </c>
      <c r="S102" s="4">
        <f t="shared" si="48"/>
        <v>0.3447646593881001</v>
      </c>
      <c r="T102" s="4">
        <f t="shared" si="48"/>
        <v>0.3620607349709296</v>
      </c>
      <c r="U102" s="4">
        <f t="shared" si="48"/>
        <v>0.040745017397583704</v>
      </c>
      <c r="V102" s="4">
        <f t="shared" si="48"/>
        <v>0</v>
      </c>
      <c r="W102" s="4">
        <f t="shared" si="38"/>
        <v>100.00000000000001</v>
      </c>
    </row>
    <row r="103" spans="1:23" ht="12.75">
      <c r="A103" s="27" t="s">
        <v>51</v>
      </c>
      <c r="B103" s="27" t="s">
        <v>51</v>
      </c>
      <c r="C103" s="27" t="s">
        <v>51</v>
      </c>
      <c r="D103" s="27" t="s">
        <v>51</v>
      </c>
      <c r="E103" s="1" t="s">
        <v>90</v>
      </c>
      <c r="F103" s="1">
        <v>6</v>
      </c>
      <c r="G103" s="27" t="s">
        <v>51</v>
      </c>
      <c r="H103" s="27" t="s">
        <v>51</v>
      </c>
      <c r="I103" s="27" t="s">
        <v>51</v>
      </c>
      <c r="J103" s="26" t="s">
        <v>82</v>
      </c>
      <c r="M103" s="4">
        <f aca="true" t="shared" si="49" ref="M103:V103">M68/$W68*100</f>
        <v>0</v>
      </c>
      <c r="N103" s="4">
        <f t="shared" si="49"/>
        <v>57.26620587862783</v>
      </c>
      <c r="O103" s="4">
        <f t="shared" si="49"/>
        <v>0.2553788282090356</v>
      </c>
      <c r="P103" s="4">
        <f t="shared" si="49"/>
        <v>42.075123020242884</v>
      </c>
      <c r="Q103" s="4">
        <f t="shared" si="49"/>
        <v>0</v>
      </c>
      <c r="R103" s="4">
        <f t="shared" si="49"/>
        <v>0</v>
      </c>
      <c r="S103" s="4">
        <f t="shared" si="49"/>
        <v>0.12689626029649317</v>
      </c>
      <c r="T103" s="4">
        <f t="shared" si="49"/>
        <v>0.27639601262378044</v>
      </c>
      <c r="U103" s="4">
        <f t="shared" si="49"/>
        <v>0</v>
      </c>
      <c r="V103" s="4">
        <f t="shared" si="49"/>
        <v>0</v>
      </c>
      <c r="W103" s="4">
        <f t="shared" si="38"/>
        <v>100.00000000000001</v>
      </c>
    </row>
    <row r="104" spans="1:23" ht="12.75">
      <c r="A104" s="27" t="s">
        <v>51</v>
      </c>
      <c r="B104" s="27" t="s">
        <v>51</v>
      </c>
      <c r="C104" s="27" t="s">
        <v>51</v>
      </c>
      <c r="D104" s="27" t="s">
        <v>51</v>
      </c>
      <c r="E104" s="1" t="s">
        <v>92</v>
      </c>
      <c r="F104" s="15">
        <v>7</v>
      </c>
      <c r="G104" s="27" t="s">
        <v>51</v>
      </c>
      <c r="H104" s="27" t="s">
        <v>51</v>
      </c>
      <c r="I104" s="27" t="s">
        <v>51</v>
      </c>
      <c r="J104" s="26" t="s">
        <v>83</v>
      </c>
      <c r="M104" s="4">
        <f aca="true" t="shared" si="50" ref="M104:V104">M69/$W69*100</f>
        <v>0</v>
      </c>
      <c r="N104" s="4">
        <f t="shared" si="50"/>
        <v>29.635965413411252</v>
      </c>
      <c r="O104" s="4">
        <f t="shared" si="50"/>
        <v>0.5826127504164917</v>
      </c>
      <c r="P104" s="4">
        <f t="shared" si="50"/>
        <v>33.50019836728409</v>
      </c>
      <c r="Q104" s="4">
        <f t="shared" si="50"/>
        <v>0</v>
      </c>
      <c r="R104" s="4">
        <f t="shared" si="50"/>
        <v>0.19505557277662</v>
      </c>
      <c r="S104" s="4">
        <f t="shared" si="50"/>
        <v>0.037760465287240766</v>
      </c>
      <c r="T104" s="4">
        <f t="shared" si="50"/>
        <v>0.7402233772881646</v>
      </c>
      <c r="U104" s="4">
        <f t="shared" si="50"/>
        <v>35.30818405353614</v>
      </c>
      <c r="V104" s="4">
        <f t="shared" si="50"/>
        <v>0</v>
      </c>
      <c r="W104" s="4">
        <f t="shared" si="38"/>
        <v>100</v>
      </c>
    </row>
    <row r="105" spans="1:23" ht="12.75">
      <c r="A105" s="27">
        <v>488</v>
      </c>
      <c r="B105" s="27"/>
      <c r="C105" s="1" t="s">
        <v>84</v>
      </c>
      <c r="D105" s="27">
        <v>77</v>
      </c>
      <c r="E105" s="1" t="s">
        <v>85</v>
      </c>
      <c r="F105" s="15" t="s">
        <v>86</v>
      </c>
      <c r="G105" s="1" t="s">
        <v>22</v>
      </c>
      <c r="H105" s="1">
        <v>100</v>
      </c>
      <c r="I105" s="27">
        <v>3.4</v>
      </c>
      <c r="J105" s="26" t="s">
        <v>87</v>
      </c>
      <c r="M105" s="4">
        <f aca="true" t="shared" si="51" ref="M105:V105">M70/$W70*100</f>
        <v>0</v>
      </c>
      <c r="N105" s="4">
        <f t="shared" si="51"/>
        <v>45.22872836443585</v>
      </c>
      <c r="O105" s="4">
        <f t="shared" si="51"/>
        <v>0</v>
      </c>
      <c r="P105" s="4">
        <f t="shared" si="51"/>
        <v>37.32997857254424</v>
      </c>
      <c r="Q105" s="4">
        <f t="shared" si="51"/>
        <v>0</v>
      </c>
      <c r="R105" s="4">
        <f t="shared" si="51"/>
        <v>0.14907060472146852</v>
      </c>
      <c r="S105" s="4">
        <f t="shared" si="51"/>
        <v>0.08707250576307246</v>
      </c>
      <c r="T105" s="4">
        <f t="shared" si="51"/>
        <v>0.5462060177031839</v>
      </c>
      <c r="U105" s="4">
        <f t="shared" si="51"/>
        <v>16.65894393483219</v>
      </c>
      <c r="V105" s="4">
        <f t="shared" si="51"/>
        <v>0</v>
      </c>
      <c r="W105" s="4">
        <f t="shared" si="38"/>
        <v>100.00000000000001</v>
      </c>
    </row>
    <row r="106" spans="1:23" ht="12.75">
      <c r="A106" s="27">
        <v>481</v>
      </c>
      <c r="B106" s="27"/>
      <c r="C106" s="1" t="s">
        <v>88</v>
      </c>
      <c r="D106" s="27">
        <v>77</v>
      </c>
      <c r="E106" s="1" t="s">
        <v>89</v>
      </c>
      <c r="F106" s="15" t="s">
        <v>86</v>
      </c>
      <c r="G106" s="1" t="s">
        <v>22</v>
      </c>
      <c r="H106" s="1">
        <v>100</v>
      </c>
      <c r="I106" s="27">
        <v>3.3</v>
      </c>
      <c r="J106" s="26" t="s">
        <v>93</v>
      </c>
      <c r="M106" s="4">
        <f aca="true" t="shared" si="52" ref="M106:V106">M71/$W71*100</f>
        <v>0</v>
      </c>
      <c r="N106" s="4">
        <f t="shared" si="52"/>
        <v>54.83651419358881</v>
      </c>
      <c r="O106" s="4">
        <f t="shared" si="52"/>
        <v>0.27276367184143047</v>
      </c>
      <c r="P106" s="4">
        <f t="shared" si="52"/>
        <v>40.61501092907916</v>
      </c>
      <c r="Q106" s="4">
        <f t="shared" si="52"/>
        <v>0</v>
      </c>
      <c r="R106" s="4">
        <f t="shared" si="52"/>
        <v>0.03717442794435158</v>
      </c>
      <c r="S106" s="4">
        <f t="shared" si="52"/>
        <v>0.2950578171919475</v>
      </c>
      <c r="T106" s="4">
        <f t="shared" si="52"/>
        <v>0.7523976942574325</v>
      </c>
      <c r="U106" s="4">
        <f t="shared" si="52"/>
        <v>3.1910812660968477</v>
      </c>
      <c r="V106" s="4">
        <f t="shared" si="52"/>
        <v>0</v>
      </c>
      <c r="W106" s="4">
        <f t="shared" si="38"/>
        <v>99.99999999999999</v>
      </c>
    </row>
    <row r="107" spans="1:23" ht="12.75">
      <c r="A107" s="27">
        <v>483</v>
      </c>
      <c r="B107" s="27"/>
      <c r="C107" s="1" t="s">
        <v>94</v>
      </c>
      <c r="D107" s="27">
        <v>77</v>
      </c>
      <c r="E107" s="1" t="s">
        <v>89</v>
      </c>
      <c r="F107" s="15" t="s">
        <v>86</v>
      </c>
      <c r="G107" s="1" t="s">
        <v>22</v>
      </c>
      <c r="H107" s="1">
        <v>120</v>
      </c>
      <c r="I107" s="27">
        <v>3.3</v>
      </c>
      <c r="J107" s="26" t="s">
        <v>95</v>
      </c>
      <c r="M107" s="4">
        <f aca="true" t="shared" si="53" ref="M107:V107">M72/$W72*100</f>
        <v>0</v>
      </c>
      <c r="N107" s="4">
        <f t="shared" si="53"/>
        <v>57.82537179197621</v>
      </c>
      <c r="O107" s="4">
        <f t="shared" si="53"/>
        <v>0.14320256660827677</v>
      </c>
      <c r="P107" s="4">
        <f t="shared" si="53"/>
        <v>40.97652779234084</v>
      </c>
      <c r="Q107" s="4">
        <f t="shared" si="53"/>
        <v>0</v>
      </c>
      <c r="R107" s="4">
        <f t="shared" si="53"/>
        <v>0.12281878471053433</v>
      </c>
      <c r="S107" s="4">
        <f t="shared" si="53"/>
        <v>0.322013430124224</v>
      </c>
      <c r="T107" s="4">
        <f t="shared" si="53"/>
        <v>0.4424471876142991</v>
      </c>
      <c r="U107" s="4">
        <f t="shared" si="53"/>
        <v>0.1676184466256058</v>
      </c>
      <c r="V107" s="4">
        <f t="shared" si="53"/>
        <v>0</v>
      </c>
      <c r="W107" s="4">
        <f t="shared" si="38"/>
        <v>100</v>
      </c>
    </row>
    <row r="109" ht="12.75"/>
    <row r="111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Astronomy, 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Joswiak</dc:creator>
  <cp:keywords/>
  <dc:description/>
  <cp:lastModifiedBy>Dave Joswiak</cp:lastModifiedBy>
  <dcterms:created xsi:type="dcterms:W3CDTF">2010-02-17T20:02:26Z</dcterms:created>
  <dcterms:modified xsi:type="dcterms:W3CDTF">2010-05-25T18:28:41Z</dcterms:modified>
  <cp:category/>
  <cp:version/>
  <cp:contentType/>
  <cp:contentStatus/>
</cp:coreProperties>
</file>